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980" windowHeight="1170" tabRatio="880" activeTab="9"/>
  </bookViews>
  <sheets>
    <sheet name="Нормат.распред." sheetId="1" r:id="rId1"/>
    <sheet name="Дх 2020-2022" sheetId="2" r:id="rId2"/>
    <sheet name="МП 2020-2022 " sheetId="3" r:id="rId3"/>
    <sheet name="вед. 2020-2022 " sheetId="4" r:id="rId4"/>
    <sheet name="Источ. 2020-2022" sheetId="5" r:id="rId5"/>
    <sheet name="прил. МБТ 2020-2022" sheetId="6" r:id="rId6"/>
    <sheet name="ГАБД" sheetId="7" r:id="rId7"/>
    <sheet name="ГАИД" sheetId="8" r:id="rId8"/>
    <sheet name="внутр.займы 2020-2022" sheetId="9" r:id="rId9"/>
    <sheet name="мун.гарант. 2020-2022" sheetId="10" r:id="rId10"/>
  </sheets>
  <externalReferences>
    <externalReference r:id="rId13"/>
  </externalReferences>
  <definedNames>
    <definedName name="_xlnm._FilterDatabase" localSheetId="3" hidden="1">'вед. 2020-2022 '!$C$1:$C$1130</definedName>
    <definedName name="_xlnm.Print_Titles" localSheetId="3">'вед. 2020-2022 '!$9:$11</definedName>
    <definedName name="_xlnm.Print_Titles" localSheetId="6">'ГАБД'!$8:$9</definedName>
    <definedName name="_xlnm.Print_Titles" localSheetId="1">'Дх 2020-2022'!$9:$10</definedName>
    <definedName name="_xlnm.Print_Titles" localSheetId="2">'МП 2020-2022 '!$9:$10</definedName>
  </definedNames>
  <calcPr fullCalcOnLoad="1"/>
</workbook>
</file>

<file path=xl/sharedStrings.xml><?xml version="1.0" encoding="utf-8"?>
<sst xmlns="http://schemas.openxmlformats.org/spreadsheetml/2006/main" count="4424" uniqueCount="1122">
  <si>
    <t>4</t>
  </si>
  <si>
    <t>3</t>
  </si>
  <si>
    <t>Наименование расходов</t>
  </si>
  <si>
    <t>целевая статья</t>
  </si>
  <si>
    <t>вид расходов</t>
  </si>
  <si>
    <t>01 0 00 00000</t>
  </si>
  <si>
    <t>Муниципальная программа "Развитие системы образования Соликамского городского округа"</t>
  </si>
  <si>
    <t>01 1 00 00000</t>
  </si>
  <si>
    <t>Подпрограмма "Развитие инфраструктуры муниципальной системы образования Соликамского городского округа"</t>
  </si>
  <si>
    <t>01 1 01 00000</t>
  </si>
  <si>
    <t>01 1 01 02040</t>
  </si>
  <si>
    <t>600</t>
  </si>
  <si>
    <t>Предоставление  субсидий  бюджетным,  автономным  учреждениям и иным некоммерческим организациям</t>
  </si>
  <si>
    <t>01 1 01 07360</t>
  </si>
  <si>
    <t>200</t>
  </si>
  <si>
    <t>Закупка товаров, работ и услуг для государственных (муниципальных) нужд</t>
  </si>
  <si>
    <t>01 1 02 00000</t>
  </si>
  <si>
    <t>01 1 02 07110</t>
  </si>
  <si>
    <t>Выявление, сопровождение и поддержка одаренных детей</t>
  </si>
  <si>
    <t>300</t>
  </si>
  <si>
    <t>Социальное обеспечение и иные выплаты населению</t>
  </si>
  <si>
    <t>01 1 02 07120</t>
  </si>
  <si>
    <t>Мероприятия по повышению профессиональной компетентности педагогических кадров</t>
  </si>
  <si>
    <t>01 1 02 07610</t>
  </si>
  <si>
    <t>01 1 02 20050</t>
  </si>
  <si>
    <t>01 9 00 00000</t>
  </si>
  <si>
    <t>01 9 01 00000</t>
  </si>
  <si>
    <t>Основное мероприятие "Качественное исполнение функции главного распорядителя (главного администратора) бюджетных средств"</t>
  </si>
  <si>
    <t>01 9 01 02030</t>
  </si>
  <si>
    <t>01 9 01 00040</t>
  </si>
  <si>
    <t>Содержание аппарата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</si>
  <si>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</si>
  <si>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</si>
  <si>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01 9 01 02050</t>
  </si>
  <si>
    <t>Предоставление услуг в сфере общего образования</t>
  </si>
  <si>
    <t>01 9 01 02060</t>
  </si>
  <si>
    <t>Предоставление услуг по дополнительному образованию детей</t>
  </si>
  <si>
    <t>01 9 01 02080</t>
  </si>
  <si>
    <t>Предоставление услуг прочими учреждениями образования</t>
  </si>
  <si>
    <t>01 9 02 00000</t>
  </si>
  <si>
    <t>Основное мероприятие "Реализация государственных полномочий и публичных обязательств в сфере образования"</t>
  </si>
  <si>
    <t>01 9 02 20060</t>
  </si>
  <si>
    <t>01 9 02 07510</t>
  </si>
  <si>
    <t>Мероприятия по организации оздоровительной кампании детей и подростков</t>
  </si>
  <si>
    <t>Мероприятия по организации оздоровления и отдыха детей</t>
  </si>
  <si>
    <t>800</t>
  </si>
  <si>
    <t>Иные бюджетные ассигнования</t>
  </si>
  <si>
    <t>02 0 00 00000</t>
  </si>
  <si>
    <t>02 1 00 00000</t>
  </si>
  <si>
    <t>Подпрограмма "Развитие сферы культуры в Соликамском городском округе"</t>
  </si>
  <si>
    <t>02 1 01 00000</t>
  </si>
  <si>
    <t>Основное мероприятие "Усиление роли сферы культуры в повышении качества жизни горожан"</t>
  </si>
  <si>
    <t>02 1 01 08320</t>
  </si>
  <si>
    <t>02 1 01 08610</t>
  </si>
  <si>
    <t>02 1 01 08620</t>
  </si>
  <si>
    <t>Поддержка профессионального мастерства, развитие народных промыслов и ремёсел</t>
  </si>
  <si>
    <t>02 2 00 00000</t>
  </si>
  <si>
    <t>02 2 01 00000</t>
  </si>
  <si>
    <t>02 2 01 08400</t>
  </si>
  <si>
    <t>02 4 01 00000</t>
  </si>
  <si>
    <t>Подпрограмма "Развитие молодежной политики в Соликамском городском округе"</t>
  </si>
  <si>
    <t>Основное мероприятие "Развитие условий для социального становления и самореализации молодежи на территории Соликамского городского округа"</t>
  </si>
  <si>
    <t>02 4 01 07700</t>
  </si>
  <si>
    <t>02 9 00 00000</t>
  </si>
  <si>
    <t>Подпрограмма "Обеспечение реализации муниципальной программы "Развитие сферы культуры, туризма и молодежной политики Соликамского городского округа"</t>
  </si>
  <si>
    <t>02 9 01 00000</t>
  </si>
  <si>
    <t>02 9 01 00040</t>
  </si>
  <si>
    <t>02 9 01 02060</t>
  </si>
  <si>
    <t>02 9 01 02070</t>
  </si>
  <si>
    <t>Предоставление услуг в сфере молодежной политики</t>
  </si>
  <si>
    <t>02 9 01 02090</t>
  </si>
  <si>
    <t>Предоставление услуги по культурно-досуговой деятельности</t>
  </si>
  <si>
    <t>02 9 01 02100</t>
  </si>
  <si>
    <t>02 9 01 02110</t>
  </si>
  <si>
    <t>02 9 01 02120</t>
  </si>
  <si>
    <t>02 9 01 02130</t>
  </si>
  <si>
    <t>Предоставление услуг прочими учреждениями культуры</t>
  </si>
  <si>
    <t>02 9 01 08110</t>
  </si>
  <si>
    <t>Приобретение периодической, научной, учебно-методической, справочно-информационной и художественной литературы для инвалидов по зрению</t>
  </si>
  <si>
    <t>02 9 01 08120</t>
  </si>
  <si>
    <t>Приобретение периодической, научной, учебно-методической, справочно-информационной и художественной литературы и подписка для пополнения фондов</t>
  </si>
  <si>
    <t>03 0 00 00000</t>
  </si>
  <si>
    <t>03 1 00 00000</t>
  </si>
  <si>
    <t>03 1 01 00000</t>
  </si>
  <si>
    <t>Основное мероприятие "Снижение количества преступлений, зарегистрированных в округе"</t>
  </si>
  <si>
    <t>03 1 01 03310</t>
  </si>
  <si>
    <t>03 1 01 03320</t>
  </si>
  <si>
    <t>03 1 02 00000</t>
  </si>
  <si>
    <t>03 1 02 09200</t>
  </si>
  <si>
    <t>03 1 03 00000</t>
  </si>
  <si>
    <t>Основное мероприятие "Формирование негативного отношения к употреблению алкоголя"</t>
  </si>
  <si>
    <t>03 1 03 09210</t>
  </si>
  <si>
    <t>Мероприятия по профилактике потребления алкоголя</t>
  </si>
  <si>
    <t>03 2 00 00000</t>
  </si>
  <si>
    <t>Подпрограмма "Развитие безопасности жизнедеятельности населения Соликамского городского округа"</t>
  </si>
  <si>
    <t>03 2 01 00000</t>
  </si>
  <si>
    <t>Основное мероприятие "Защита населения и территорий от  чрезвычайных ситуаций, выполнение  мероприятий по гражданской обороне"</t>
  </si>
  <si>
    <t>03 2 01 03110</t>
  </si>
  <si>
    <t>Мероприятия по гражданской обороне, предупреждению и ликвидации чрезвычайных ситуаций</t>
  </si>
  <si>
    <t>03 2 02 00000</t>
  </si>
  <si>
    <t>03 2 02 03210</t>
  </si>
  <si>
    <t>03 2 02 04110</t>
  </si>
  <si>
    <t>03 2 02 05230</t>
  </si>
  <si>
    <t>Содержание источников противопожарного водоснабжения</t>
  </si>
  <si>
    <t>03 4 00 00000</t>
  </si>
  <si>
    <t>Подпрограмма "Охрана окружающей среды Соликамского городского округа"</t>
  </si>
  <si>
    <t>03 4 01 00000</t>
  </si>
  <si>
    <t>Основное мероприятие "Повышение экологической безопасности"</t>
  </si>
  <si>
    <t>03 4 01 04120</t>
  </si>
  <si>
    <t>Охрана, использование и воспроизводство городских лесов</t>
  </si>
  <si>
    <t>03 4 01 06110</t>
  </si>
  <si>
    <t>Обеспечение функций в сфере охраны окружающей среды и экологической безопасности</t>
  </si>
  <si>
    <t>03 4 02 00000</t>
  </si>
  <si>
    <t>03 4 02 06120</t>
  </si>
  <si>
    <t>Экологическое образование и формирование экологической культуры</t>
  </si>
  <si>
    <t>03 9 00 00000</t>
  </si>
  <si>
    <t>03 9 01 00000</t>
  </si>
  <si>
    <t>03 9 01 00080</t>
  </si>
  <si>
    <t>Обеспечение деятельности казенных учреждений</t>
  </si>
  <si>
    <t>04 0 00 00000</t>
  </si>
  <si>
    <t>Муниципальная программа "Экономическое развитие Соликамского городского округа"</t>
  </si>
  <si>
    <t>04 1 00 00000</t>
  </si>
  <si>
    <t>04 1 01 00000</t>
  </si>
  <si>
    <t>04 1 01 04230</t>
  </si>
  <si>
    <t>04 2 00 00000</t>
  </si>
  <si>
    <t>Подпрограмма "Эффективное управление и распоряжение муниципальным имуществом и земельными ресурсами в Соликамском городском округе"</t>
  </si>
  <si>
    <t>04 2 01 00000</t>
  </si>
  <si>
    <t>Основное мероприятие "Эффективное управление и распоряжение муниципальным имуществом"</t>
  </si>
  <si>
    <t>04 2 01 01210</t>
  </si>
  <si>
    <t>Управление объектами муниципальной недвижимости</t>
  </si>
  <si>
    <t>04 2 02 00000</t>
  </si>
  <si>
    <t>Основное мероприятие "Эффективное управление и распоряжение земельными ресурсами"</t>
  </si>
  <si>
    <t>04 2 02 01230</t>
  </si>
  <si>
    <t>04 9 00 00000</t>
  </si>
  <si>
    <t>Подпрограмма "Обеспечение реализации муниципальной программы "Экономическое развитие Соликамского городского округа"</t>
  </si>
  <si>
    <t>04 9 01 00000</t>
  </si>
  <si>
    <t>04 9 01 00040</t>
  </si>
  <si>
    <t>04 9 01 01220</t>
  </si>
  <si>
    <t>05 0 00 00000</t>
  </si>
  <si>
    <t>05 1 00 00000</t>
  </si>
  <si>
    <t>Подпрограмма "Благоустройство Соликамского городского округа "</t>
  </si>
  <si>
    <t>05 1 01 00000</t>
  </si>
  <si>
    <t>Основное мероприятие "Формирование благоприятных и комфортных условий проживания граждан"</t>
  </si>
  <si>
    <t>05 1 01 05310</t>
  </si>
  <si>
    <t>05 1 01 05320</t>
  </si>
  <si>
    <t>05 1 02 00000</t>
  </si>
  <si>
    <t>05 1 02 05330</t>
  </si>
  <si>
    <t>Восстановление и поддержка технического состояния объектов благоустройства</t>
  </si>
  <si>
    <t>05 1 02 05340</t>
  </si>
  <si>
    <t>05 2 00 00000</t>
  </si>
  <si>
    <t>Подпрограмма "Развитие коммунальной инфраструктуры и повышение энергетической эффективности на территории Соликамского городского округа"</t>
  </si>
  <si>
    <t>05 2 01 00000</t>
  </si>
  <si>
    <t>Основное мероприятие "Повышение эффективности использования энергетических ресурсов в коммунальной, бюджетной и жилищной сферах"</t>
  </si>
  <si>
    <t>05 2 01 05210</t>
  </si>
  <si>
    <t>Управление (эксплуатация) бесхозяйных сетей холодного и горячего водоснабжения, водоотведения, теплоснабжения и газоснабжения</t>
  </si>
  <si>
    <t>05 2 02 00000</t>
  </si>
  <si>
    <t>400</t>
  </si>
  <si>
    <t>05 3 00 00000</t>
  </si>
  <si>
    <t>Подпрограмма "Развитие и содержание дорог Соликамского городского округа"</t>
  </si>
  <si>
    <t>05 3 01 00000</t>
  </si>
  <si>
    <t>Основное мероприятие "Содержание автодорог и искусственных сооружений на них в соответствии с необходимыми требованиями"</t>
  </si>
  <si>
    <t>05 3 01 04510</t>
  </si>
  <si>
    <t>05 3 01 05220</t>
  </si>
  <si>
    <t>05 3 02 00000</t>
  </si>
  <si>
    <t>05 3 02 04520</t>
  </si>
  <si>
    <t>05 4 00 00000</t>
  </si>
  <si>
    <t>Подпрограмма "Поддержка технического состояния и развитие жилищного фонда Соликамского городского округа"</t>
  </si>
  <si>
    <t>05 4 01 00000</t>
  </si>
  <si>
    <t>Основное мероприятие "Обеспечение комфортного и безопасного жилья"</t>
  </si>
  <si>
    <t>05 4 01 05110</t>
  </si>
  <si>
    <t>05 4 01 05120</t>
  </si>
  <si>
    <t>Капитальные вложения в объекты государственной (муниципальной) собственности</t>
  </si>
  <si>
    <t>05 6 00 00000</t>
  </si>
  <si>
    <t>Подпрограмма "Развитие градостроительного планирования и регулирования использования территории Соликамского городского округа"</t>
  </si>
  <si>
    <t>05 6 01 00000</t>
  </si>
  <si>
    <t>Основное мероприятие "Обеспечение устойчивого развития территории Соликамского городского округа градостроительными средствами"</t>
  </si>
  <si>
    <t>05 6 01 04610</t>
  </si>
  <si>
    <t>Ведение информационной системы обеспечения градостроительной деятельности</t>
  </si>
  <si>
    <t>05 6 01 04620</t>
  </si>
  <si>
    <t>Управление градостроительной деятельностью на территории Соликамского городского округа</t>
  </si>
  <si>
    <t>05 9 00 00000</t>
  </si>
  <si>
    <t>05 9 01 00000</t>
  </si>
  <si>
    <t>05 9 01 00040</t>
  </si>
  <si>
    <t>05 9 01 00080</t>
  </si>
  <si>
    <t>05 9 01 02010</t>
  </si>
  <si>
    <t>06 0 00 00000</t>
  </si>
  <si>
    <t>06 1 00 00000</t>
  </si>
  <si>
    <t>06 1 01 00000</t>
  </si>
  <si>
    <t>Основное мероприятие "Развитие инфраструктуры и материально-технической базы учреждений физической культуры и спорта"</t>
  </si>
  <si>
    <t>06 1 02 00000</t>
  </si>
  <si>
    <t>Основное мероприятие "Развитие потребности в занятии физической культурой и массовым спортом"</t>
  </si>
  <si>
    <t>06 1 02 09400</t>
  </si>
  <si>
    <t>06 9 00 00000</t>
  </si>
  <si>
    <t>06 9 01 00000</t>
  </si>
  <si>
    <t>06 9 01 00040</t>
  </si>
  <si>
    <t>06 9 01 02060</t>
  </si>
  <si>
    <t>06 9 01 02140</t>
  </si>
  <si>
    <t>06 9 01 07520</t>
  </si>
  <si>
    <t>08 0 00 00000</t>
  </si>
  <si>
    <t>08 1 00 00000</t>
  </si>
  <si>
    <t>Подпрограмма "Поддержка и развитие общественных инициатив в Соликамском городском округе"</t>
  </si>
  <si>
    <t>08 1 01 00000</t>
  </si>
  <si>
    <t>08 1 01 01310</t>
  </si>
  <si>
    <t>08 2 00 00000</t>
  </si>
  <si>
    <t>08 2 01 00000</t>
  </si>
  <si>
    <t>08 2 01 01310</t>
  </si>
  <si>
    <t>Развитие инициатив, поддержка социально-ориентированных некоммерческих организаций</t>
  </si>
  <si>
    <t>08 2 01 20100</t>
  </si>
  <si>
    <t>08 3 00 00000</t>
  </si>
  <si>
    <t>Подпрограмма "Социальная реабилитация и обеспечение жизнедеятельности инвалидов в Соликамском городском округе"</t>
  </si>
  <si>
    <t>08 3 01 00000</t>
  </si>
  <si>
    <t>08 3 01 01310</t>
  </si>
  <si>
    <t>09 0 00 00000</t>
  </si>
  <si>
    <t>09 1 00 00000</t>
  </si>
  <si>
    <t>09 1 01 00000</t>
  </si>
  <si>
    <t>Основное мероприятие "Муниципальная поддержка молодых семей в решении жилищной проблемы"</t>
  </si>
  <si>
    <t>09 2 00 00000</t>
  </si>
  <si>
    <t>Подпрограмма "Социальная поддержка отдельных категорий граждан в Соликамском городском округе"</t>
  </si>
  <si>
    <t>09 2 01 00000</t>
  </si>
  <si>
    <t>Основное мероприятие "Оказание социальной поддержки отдельным категориям граждан"</t>
  </si>
  <si>
    <t>09 2 02 00000</t>
  </si>
  <si>
    <t>Основное мероприятие "Муниципальная поддержка отдельных категорий граждан"</t>
  </si>
  <si>
    <t>10 0 00 00000</t>
  </si>
  <si>
    <t>10 1 00 00000</t>
  </si>
  <si>
    <t>Подпрограмма "Развитие муниципальной службы в Соликамском городском округе"</t>
  </si>
  <si>
    <t>10 1 01 00000</t>
  </si>
  <si>
    <t>Основное мероприятие "Развитие и совершенствование муниципальной службы в администрации города Соликамска и ее отраслевых (функциональных) органах"</t>
  </si>
  <si>
    <t>10 1 01 01010</t>
  </si>
  <si>
    <t>Мероприятия по развитию управленческих кадров</t>
  </si>
  <si>
    <t>10 9 00 00000</t>
  </si>
  <si>
    <t>Подпрограмма "Обеспечение реализации муниципальной программы "Ресурсное обеспечение деятельности органов местного самоуправления Соликамского городского округа"</t>
  </si>
  <si>
    <t>10 9 01 00000</t>
  </si>
  <si>
    <t>10 9 01 00040</t>
  </si>
  <si>
    <t>10 9 01 00070</t>
  </si>
  <si>
    <t>10 9 01 00150</t>
  </si>
  <si>
    <t>10 9 01 01020</t>
  </si>
  <si>
    <t>10 9 01 20020</t>
  </si>
  <si>
    <t>10 9 01 20030</t>
  </si>
  <si>
    <t>Обеспечение хранения,  комплектования,  учета и использования архивных документов государственной части документов архивного фонда Пермского края</t>
  </si>
  <si>
    <t>Составление протоколов об административных правонарушениях</t>
  </si>
  <si>
    <t>10 9 02 00000</t>
  </si>
  <si>
    <t>Основное мероприятие "Обеспечение сбалансированности и устойчивости бюджета Соликамского городского округа. Повышение качества управления муниципальными финансами"</t>
  </si>
  <si>
    <t>10 9 02 00040</t>
  </si>
  <si>
    <t>11 0 00 00000</t>
  </si>
  <si>
    <t>Муниципальная программа "Развитие информационного общества на территории Соликамского городского округа"</t>
  </si>
  <si>
    <t>11 2 00 00000</t>
  </si>
  <si>
    <t>Подпрограмма "Информационное общество"</t>
  </si>
  <si>
    <t>11 2 01 00000</t>
  </si>
  <si>
    <t>11 2 01 01110</t>
  </si>
  <si>
    <t>Сопровождение, поддержка и развитие ИТ-инфраструктуры</t>
  </si>
  <si>
    <t>11 9 00 00000</t>
  </si>
  <si>
    <t>Подпрограмма "Обеспечение реализации муниципальной программы "Развитие информационного общества на территории Соликамского городского округа"</t>
  </si>
  <si>
    <t>11 9 01 00000</t>
  </si>
  <si>
    <t>11 9 01 02080</t>
  </si>
  <si>
    <t>91 0 00 00000</t>
  </si>
  <si>
    <t>Обеспечение деятельности органов местного самоуправления</t>
  </si>
  <si>
    <t>91 0 00 00010</t>
  </si>
  <si>
    <t>91 0 00 00030</t>
  </si>
  <si>
    <t>Председатель Контрольно-счетной палаты Соликамского городского округа</t>
  </si>
  <si>
    <t>91 0 00 00060</t>
  </si>
  <si>
    <t>91 0 00 20010</t>
  </si>
  <si>
    <t>Компенсации депутатам за время осуществления полномочий</t>
  </si>
  <si>
    <t>91 0 00 00150</t>
  </si>
  <si>
    <t>92 0 00 00000</t>
  </si>
  <si>
    <t>Мероприятия, осуществляемые органами местного самоуправления в рамках непрограммных направлений расходов</t>
  </si>
  <si>
    <t>92 0 00 00070</t>
  </si>
  <si>
    <t>92 0 00 00090</t>
  </si>
  <si>
    <t>92 0 00 00990</t>
  </si>
  <si>
    <t>Условные расходы бюджета</t>
  </si>
  <si>
    <t>10 9 01 2К080</t>
  </si>
  <si>
    <t>91 0 00 00040</t>
  </si>
  <si>
    <t>ИТОГО РАСХОДОВ:</t>
  </si>
  <si>
    <t>Основное мероприятие "Развитие информационного общества, в том числе: "Электронного правительства""</t>
  </si>
  <si>
    <t>Осуществление полномочий по созданию и организации деятельности административных комиссий</t>
  </si>
  <si>
    <t/>
  </si>
  <si>
    <t>03 1 04 00000</t>
  </si>
  <si>
    <t>03 1 04 03360</t>
  </si>
  <si>
    <t>06 1 01 09410</t>
  </si>
  <si>
    <t>08 4 00 00000</t>
  </si>
  <si>
    <t>Подпрограмма "Укрепление гражданского единства и межнационального согласия в Соликамском городском округе"</t>
  </si>
  <si>
    <t>08 4 01 00000</t>
  </si>
  <si>
    <t>08 4 01 S1310</t>
  </si>
  <si>
    <t>Софинансирование проектов инициативного бюджетирования (долевое участие местного бюджета)</t>
  </si>
  <si>
    <t>01 9 02 2Н020</t>
  </si>
  <si>
    <t>Публичный показ музейных предметов, музейных коллекций</t>
  </si>
  <si>
    <t>Библиотечное, библиографическое и информационное обслуживание пользователей библиотеки</t>
  </si>
  <si>
    <t>Оказание туристско-информационных услуг</t>
  </si>
  <si>
    <t>Подпрограмма "Поддержка ветеранов войны, труда, Вооруженных сил и правоохранительных органов в Соликамском городском округе"</t>
  </si>
  <si>
    <t>06 1 02 09420</t>
  </si>
  <si>
    <t>1</t>
  </si>
  <si>
    <t>2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</si>
  <si>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</si>
  <si>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05 1 02 05370</t>
  </si>
  <si>
    <t>01 1 01 07350</t>
  </si>
  <si>
    <t>Приведение в нормативное состояние  муниципальных дошкольных учреждений  (кроме долевого участия в ПРП)</t>
  </si>
  <si>
    <t>06 1 02 20070</t>
  </si>
  <si>
    <t>04 2 02 L5110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</si>
  <si>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</si>
  <si>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</si>
  <si>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Ведомственная классификация</t>
  </si>
  <si>
    <t>Бюджетная классификация</t>
  </si>
  <si>
    <t>раздел, подраздел</t>
  </si>
  <si>
    <t>620</t>
  </si>
  <si>
    <t>Муниципальное казенное учреждение "Контрольно-счетная палата Соликамского городского округа"</t>
  </si>
  <si>
    <t>0100</t>
  </si>
  <si>
    <t>Общегосударственные вопросы</t>
  </si>
  <si>
    <t>0106</t>
  </si>
  <si>
    <t>Обеспечение представительской деятельности органов местного самоуправления</t>
  </si>
  <si>
    <t>0113</t>
  </si>
  <si>
    <t>Другие общегосударственные вопросы</t>
  </si>
  <si>
    <t>Опубликование муниципальных правовых актов, оплата услуг по размещению информации о деятельности органов местного самоуправления</t>
  </si>
  <si>
    <t>621</t>
  </si>
  <si>
    <t>0103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</si>
  <si>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</si>
  <si>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Содержание аппарата, в том числе Молодежного парламента СГО</t>
  </si>
  <si>
    <t>Депутаты Соликамской городской Думы, работающие на непостоянной основе</t>
  </si>
  <si>
    <t>622</t>
  </si>
  <si>
    <t>0102</t>
  </si>
  <si>
    <t>Функционирование высшего должностного лица субъекта Российской Федерации 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</si>
  <si>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</si>
  <si>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</si>
  <si>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"Ресурсное обеспечение деятельности органов местного самоуправления Соликамского городского округа "</t>
  </si>
  <si>
    <t>0111</t>
  </si>
  <si>
    <t>Резервные фонды</t>
  </si>
  <si>
    <t>Развитие общественных инициатив; поддержка социально ориентированных некоммерческих организаций</t>
  </si>
  <si>
    <t>Предоставление услуг и мероприятия по хранению, комплектованию, использованию архивных документов</t>
  </si>
  <si>
    <t>Выплаты Почетным гражданам и поощрений к Почетной грамоте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</si>
  <si>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</si>
  <si>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</si>
  <si>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</si>
  <si>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</si>
  <si>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"Общественная безопасность на территории Соликамского городского округа"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</si>
  <si>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</si>
  <si>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</si>
  <si>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</si>
  <si>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</si>
  <si>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</si>
  <si>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</si>
  <si>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0407</t>
  </si>
  <si>
    <t>Лесное хозяйство</t>
  </si>
  <si>
    <t>0409</t>
  </si>
  <si>
    <t>Дорожное хозяйство (дорожные фонды)</t>
  </si>
  <si>
    <t>Содержание автомобильных дорог и элементов благоустройства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</si>
  <si>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</si>
  <si>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</si>
  <si>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</si>
  <si>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</si>
  <si>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</si>
  <si>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</si>
  <si>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</si>
  <si>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</si>
  <si>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</si>
  <si>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</si>
  <si>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Организация содержания мест захоронений</t>
  </si>
  <si>
    <t>Освещение улиц</t>
  </si>
  <si>
    <t>Подпрограмма "Обеспечение условий для занятий физической культурой и спортом"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</si>
  <si>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</si>
  <si>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</si>
  <si>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</si>
  <si>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</si>
  <si>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</si>
  <si>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</si>
  <si>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0700</t>
  </si>
  <si>
    <t>Образование</t>
  </si>
  <si>
    <t>0702</t>
  </si>
  <si>
    <t xml:space="preserve">Общее образование </t>
  </si>
  <si>
    <t>Приведение в нормативное состояние муниципальных общеобразовательных учреждений (кроме долевого участия в ПРП)</t>
  </si>
  <si>
    <t>0703</t>
  </si>
  <si>
    <t>Дополнительное образование детей</t>
  </si>
  <si>
    <t>0709</t>
  </si>
  <si>
    <t>Другие вопросы в области образования</t>
  </si>
  <si>
    <t>0800</t>
  </si>
  <si>
    <t xml:space="preserve">Культура, кинематография </t>
  </si>
  <si>
    <t>0801</t>
  </si>
  <si>
    <t>Культура</t>
  </si>
  <si>
    <t>Муниципальная программа "Развитие сферы культуры, туризма и молодежной политики Соликамского городского округа"</t>
  </si>
  <si>
    <t>0804</t>
  </si>
  <si>
    <t xml:space="preserve">Другие вопросы в области культуры, кинематографии </t>
  </si>
  <si>
    <t>02 1 01 00150</t>
  </si>
  <si>
    <t>1000</t>
  </si>
  <si>
    <t>Социальная политика</t>
  </si>
  <si>
    <t>1001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</si>
  <si>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</si>
  <si>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</si>
  <si>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</si>
  <si>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</si>
  <si>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Обеспечение мероприятий по оказанию адресной помощи населению</t>
  </si>
  <si>
    <t>Оказание адресной материальной помощи малообеспеченным семьям с детьми, гражданам, попавшим в трудную или экстремальную жизненную ситуацию</t>
  </si>
  <si>
    <t>1100</t>
  </si>
  <si>
    <t>Физическая культура и спорт</t>
  </si>
  <si>
    <t>1102</t>
  </si>
  <si>
    <t>Массовый спорт</t>
  </si>
  <si>
    <t xml:space="preserve">06 1 00 00000 </t>
  </si>
  <si>
    <t>623</t>
  </si>
  <si>
    <t>Комитет по архитектуре и градостроительству администрации г.Соликамска</t>
  </si>
  <si>
    <t>624</t>
  </si>
  <si>
    <t>04 9 01 0000</t>
  </si>
  <si>
    <t>Управление земельными ресурсами</t>
  </si>
  <si>
    <t>629</t>
  </si>
  <si>
    <t>Управление образования администрации города Соликамска</t>
  </si>
  <si>
    <t>0701</t>
  </si>
  <si>
    <t>Дошкольное образование</t>
  </si>
  <si>
    <t>Подпрограмма "Обеспечение реализации муниципальной программы "Развитие системы образования Соликамского городского округа"</t>
  </si>
  <si>
    <t>Предоставление услуг присмотра и ухода в муниципальных дошкольных учреждениях</t>
  </si>
  <si>
    <t>Содействие трудоустройству несовершеннолетних</t>
  </si>
  <si>
    <t>0707</t>
  </si>
  <si>
    <t>Молодежная политика и оздоровление детей</t>
  </si>
  <si>
    <t>1003</t>
  </si>
  <si>
    <t>631</t>
  </si>
  <si>
    <t>Управление культуры администрации города Соликамска</t>
  </si>
  <si>
    <t>Подпрограмма "Развитие сферы туризма в Соликамском городском округе"</t>
  </si>
  <si>
    <t>02 4 00 00000</t>
  </si>
  <si>
    <t>Мероприятия в сфере молодежной политики</t>
  </si>
  <si>
    <t>Организация досуга населения</t>
  </si>
  <si>
    <t>Подпрограмма "Обеспечение жильем молодых семей в Соликамском городском округе"</t>
  </si>
  <si>
    <t>633</t>
  </si>
  <si>
    <t>Комитет по физической культуре и спорту администрации города Соликамска</t>
  </si>
  <si>
    <t>Мероприятия по физической культуре и спорту</t>
  </si>
  <si>
    <t xml:space="preserve">Реализация мероприятий Всероссийского комплекса "ГТО"  </t>
  </si>
  <si>
    <t xml:space="preserve">Предоставление услуг в сфере физической культуры и спорта </t>
  </si>
  <si>
    <t>Другие вопросы в области физической культуры и спорта</t>
  </si>
  <si>
    <t>670</t>
  </si>
  <si>
    <t>Финансовое управление администрации города Соликамска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</si>
  <si>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</si>
  <si>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 </t>
  </si>
  <si>
    <t>10 9 01 2С050</t>
  </si>
  <si>
    <t>09 2 02 2С070</t>
  </si>
  <si>
    <t>09 2 02 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</si>
  <si>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</si>
  <si>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09 2 02 2С090</t>
  </si>
  <si>
    <t>01 9 02 2С140</t>
  </si>
  <si>
    <t>10 9 01 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</si>
  <si>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</si>
  <si>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10 9 01 2П040</t>
  </si>
  <si>
    <t>10 9 01 2П060</t>
  </si>
  <si>
    <t>10 9 02 2Ц320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</si>
  <si>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</si>
  <si>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10 9 01 2Т060</t>
  </si>
  <si>
    <t>Единая субвенция на выполнение отдельных государственных полномочий в сфере образования</t>
  </si>
  <si>
    <t>0705</t>
  </si>
  <si>
    <t>МБТ</t>
  </si>
  <si>
    <t>М.Б.</t>
  </si>
  <si>
    <t>Мероприятия по улучшению санитарного состояния территории города</t>
  </si>
  <si>
    <t>Основное мероприятие "Ремонт и капитальный ремонт автомобильных  дорог, транзитных объектов (транзитных мостов) и систем водоотвода"</t>
  </si>
  <si>
    <t>05 3 02 SТ040</t>
  </si>
  <si>
    <t>Основное мероприятие "Развитие потребности в занятиях физической культурой и массовым спортом"</t>
  </si>
  <si>
    <t>Содержание объектов казны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</si>
  <si>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</si>
  <si>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</si>
  <si>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Молодежная политика </t>
  </si>
  <si>
    <t>Основное мероприятие "Профилактика терроризма"</t>
  </si>
  <si>
    <t>Основное мероприятие "Создание эффективной системы пожарной безопасности "</t>
  </si>
  <si>
    <t>Профессиональная подготовка, переподготовка и повышение квалификации</t>
  </si>
  <si>
    <t>Обеспечение качества предоставления услуг и выполнения функций</t>
  </si>
  <si>
    <t xml:space="preserve">Популяризация внутреннего и въездного туризма, формирование положительного туристского имиджа  </t>
  </si>
  <si>
    <t>02 2 01 08500</t>
  </si>
  <si>
    <t xml:space="preserve">Развитие вариативных форм дошкольного образования </t>
  </si>
  <si>
    <t>Основное мероприятие "Повышение качества организационно-методических и социально-педагогических условий для развития муниципальной системы образования"</t>
  </si>
  <si>
    <t>05 1 03 00000</t>
  </si>
  <si>
    <t xml:space="preserve">Основное мероприятие "Повышение уровня благоустройства нуждающихся в благоустройстве территорий общего пользования Соликамского городского округа, а также дворовых территорий многоквартирных домов"  </t>
  </si>
  <si>
    <t xml:space="preserve">Глава города Соликамска - глава администрации города Соликамска  </t>
  </si>
  <si>
    <t>05 1 03 L5550</t>
  </si>
  <si>
    <t>Муниципальная программа "Ресурсное обеспечение деятельности органов местного самоуправления Соликамского городского округа"</t>
  </si>
  <si>
    <t>Основное мероприятие "Развитие взаимодействия органов местного самоуправления с гражданским обществом"</t>
  </si>
  <si>
    <t>Основное мероприятие "Создание условий и новых форм для качественных изменений материально-технической составляющей муниципальной системы образования"</t>
  </si>
  <si>
    <t>01 1 01 SР040</t>
  </si>
  <si>
    <t>09 1 01 L4970</t>
  </si>
  <si>
    <t>03 1 01 SП020</t>
  </si>
  <si>
    <t>0405</t>
  </si>
  <si>
    <t>Сельское хозяйство и рыболовство</t>
  </si>
  <si>
    <t>Подпрограмма "Поддержка сельского хозяйства в Соликамском городском округе"</t>
  </si>
  <si>
    <t>0408</t>
  </si>
  <si>
    <t>Транспорт</t>
  </si>
  <si>
    <t>Основное мероприятие "Обеспечение выполнения функций по соответствующему направлению деятельности"</t>
  </si>
  <si>
    <t>05 9 02 00000</t>
  </si>
  <si>
    <t>05 9 02 05510</t>
  </si>
  <si>
    <t>Основное мероприятие "Обеспечение выполнения функций органа местного самоуправления по соответствующему направлению деятельности"</t>
  </si>
  <si>
    <t>Распределительный газопровод для газификации жилых домов в д.Села</t>
  </si>
  <si>
    <t>01 1 01 07390</t>
  </si>
  <si>
    <t>05 1 03 05310</t>
  </si>
  <si>
    <t>Реализация муниципальной адресной программы Соликамского городского округа "Формирование современной городской среды на 2018-2022 годы" (кроме долевого участия)</t>
  </si>
  <si>
    <t xml:space="preserve">06 1 01 SФ130 </t>
  </si>
  <si>
    <t>в том числе:</t>
  </si>
  <si>
    <t>Устройство открытой спортивной площадки по адресу: п.Тюлькино</t>
  </si>
  <si>
    <t>Муниципальная программа "Развитие  комплексной безопасности на территории Соликамского городского округа, развитие АПК "Безопасный город""</t>
  </si>
  <si>
    <t>0107</t>
  </si>
  <si>
    <t>Обеспечение проведения выборов и референдумов</t>
  </si>
  <si>
    <t>92 0 00 00960</t>
  </si>
  <si>
    <t>92 0 00 SР040</t>
  </si>
  <si>
    <t xml:space="preserve">06 1 01 SР040 </t>
  </si>
  <si>
    <t>10 9 01 2У110</t>
  </si>
  <si>
    <t>Администрирование отдельных государственных полномочий по поддержке сельскохозяйственного производства</t>
  </si>
  <si>
    <t>09 2 02 2С190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</si>
  <si>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</si>
  <si>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01 9 02 SН040</t>
  </si>
  <si>
    <t>09 2 01 SС240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</si>
  <si>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</si>
  <si>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Муниципальная программа "Развитие общественного самоуправления в Соликамском городском округе"</t>
  </si>
  <si>
    <t>Формирование имиджа и бренда Соликамского городского округа</t>
  </si>
  <si>
    <t>Муниципальная программа "Социальная поддержка граждан в Соликамском городском округе"</t>
  </si>
  <si>
    <t>Муниципальная программа "Физическая культура и спорт Соликамского городского округа"</t>
  </si>
  <si>
    <t>Мероприятия по организации отдыха  детей и их оздоровления</t>
  </si>
  <si>
    <t>Подпрограмма "Обеспечение реализации муниципальной программы "Физическая культура и спорт Соликамского городского округа"</t>
  </si>
  <si>
    <t>Основное мероприятие "Создание условий для повышения конкурентоспособности туристского рынка  Соликамского городского округа"</t>
  </si>
  <si>
    <t xml:space="preserve">Приведение в нормативное состояние учреждений, подведомственных Управлению культуры </t>
  </si>
  <si>
    <t>Обеспечение жильем молодых семей в Соликамском городском округе</t>
  </si>
  <si>
    <t>Предупреждение правонарушений несовершеннолетними</t>
  </si>
  <si>
    <t>Основное мероприятие "Формирование негативного отношения к употреблению наркотических средств и распространению ВИЧ-инфекции"</t>
  </si>
  <si>
    <t>Мероприятия по профилактике потребления психоактивных веществ и противодействию распространения ВИЧ-инфекции</t>
  </si>
  <si>
    <t>Выполнение мероприятий по обеспечению первичных мер пожарной безопасности</t>
  </si>
  <si>
    <t>08 1 01 SР070</t>
  </si>
  <si>
    <t>Софинансирование мероприятий по реализации социально-значимых проектов ТОС (долевое участие местного бюджета)</t>
  </si>
  <si>
    <t>Софинансирование мероприятий по реализации социально-значимых проектов ТОС (долевое участие юридических и других лиц)</t>
  </si>
  <si>
    <t>Рх на ОМСУ (местный бюджет)</t>
  </si>
  <si>
    <t>% от налог.+неналог.+дотация</t>
  </si>
  <si>
    <t>% от собств.Рх</t>
  </si>
  <si>
    <t>налог.+неналог.+дотация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</si>
  <si>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КВР 100 (кроме МП по кадрам)</t>
  </si>
  <si>
    <t>Основное мероприятие "Развитие спортивной инфраструктуры и материально-технической базы муниципальных учреждений"</t>
  </si>
  <si>
    <t>Основное мероприятие "Содействие формированию гармоничной межнациональной и межконфессиональной ситуации в Соликамском городском округе"</t>
  </si>
  <si>
    <t>Основное мероприятие "Обеспечения развития отраслей сельскохозяйственного производства"</t>
  </si>
  <si>
    <t>Развитие сельского хозяйства и регулирование рынков сельскохозяйственной продукции</t>
  </si>
  <si>
    <t>Мероприятия по противопожарной защите лесов</t>
  </si>
  <si>
    <t>Пенсии за выслугу лет лицам, замещавшим муниципальные должности муниципальной службы и лицам, замещавшим муниципальные должности (выборные на постоянной основе)</t>
  </si>
  <si>
    <t>Основное мероприятие "Социальная реабилитация и адаптация инвалидов Соликамского городского округа"</t>
  </si>
  <si>
    <t>05 9 02 05520</t>
  </si>
  <si>
    <t>Организация перевозок пассажиров автомобильным транспортом на территории Соликамского городского округа</t>
  </si>
  <si>
    <t xml:space="preserve">05 0 00 00000 </t>
  </si>
  <si>
    <t>Поддержка технического состояния объектов коммунальной инфраструктуры</t>
  </si>
  <si>
    <t>Основное мероприятие "Улучшение внешнего облика Соликамского городского округа и условий проживания граждан"</t>
  </si>
  <si>
    <t>Создание условий для реализации полномочий органа местного самоуправления в сфере жилищно-коммунального хозяйства</t>
  </si>
  <si>
    <t>01 9 02 07230</t>
  </si>
  <si>
    <t>Обеспечение питанием детей с ограниченными возможностями здоровья, обучающихся в дошкольных и общеобразовательных учреждениях</t>
  </si>
  <si>
    <t xml:space="preserve">Предоставление мер социальной поддержки педагогическим работникам образовательных учреждений </t>
  </si>
  <si>
    <t>03 1 01 05320</t>
  </si>
  <si>
    <t>03 1 01 2У090</t>
  </si>
  <si>
    <t>03 1 01 2У100</t>
  </si>
  <si>
    <t>04 3 00 00000</t>
  </si>
  <si>
    <t>04 3 01 00000</t>
  </si>
  <si>
    <t>01 9 02 2С170</t>
  </si>
  <si>
    <t>10 9 03 00000</t>
  </si>
  <si>
    <t>10 9 03 00080</t>
  </si>
  <si>
    <t>Основное мероприятие "Обеспечение поддержки ветеранов и пенсионеров"</t>
  </si>
  <si>
    <t>Оказание материальной помощи ветеранам</t>
  </si>
  <si>
    <t xml:space="preserve">Подпрограмма "Обеспечение реализации муниципальной программы "Физическая культура и спорт Соликамского городского округа" </t>
  </si>
  <si>
    <t>Образование комиссий  по  делам несовершеннолетних  и  защита их прав и организация их деятельности</t>
  </si>
  <si>
    <t>Развитие инициатив, поддержка социально ориентированных некоммерческих организаций (долевое участие местного бюджета)</t>
  </si>
  <si>
    <t xml:space="preserve">Расходы на непредвиденные мероприятия, связанные с ликвидацией органов местного самоуправления и преобразованием муниципальных учреждений Соликамского муниципального района 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</si>
  <si>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(долевое участие местного бюджета)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</si>
  <si>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(долевое участие краевого бюджета)</t>
  </si>
  <si>
    <t xml:space="preserve">Подпрограмма "Обеспечение реализации муниципальной программы "Развитие  комплексной безопасности на территории Соликамского городского округа, развитие АПК "Безопасный город"" </t>
  </si>
  <si>
    <t>Мероприятия по охране общественного порядка и профилактика правонарушений</t>
  </si>
  <si>
    <t>Выплата материального стимулирования народным дружинникам за участие в охране общественного порядка (долевое участие местного бюджета)</t>
  </si>
  <si>
    <t>Выплата материального стимулирования народным дружинникам за участие в охране общественного порядка (долевое участие краевого бюджета)</t>
  </si>
  <si>
    <t xml:space="preserve">Капитальный ремонт, ремонт автомобильных дорог и искусственных сооружений на них </t>
  </si>
  <si>
    <t>Капитальный ремонт, ремонт автомобильных дорог и искусственных сооружений на них  (долевое участие местного бюджета)</t>
  </si>
  <si>
    <t>04 01 02 00000</t>
  </si>
  <si>
    <t>Развитие торговли и потребительского рынка</t>
  </si>
  <si>
    <t>Основное мероприятие "Улучшение условий для удовлетворения потребностей населения в товарах и услугах"</t>
  </si>
  <si>
    <t xml:space="preserve">Мероприятия по улучшению санитарного и экологического состояния территории </t>
  </si>
  <si>
    <t>Демонтаж, перемещение, хранение, транспортирование и захоронение либо утилизация самовольно установленных и незаконно размещенных движимых объектов</t>
  </si>
  <si>
    <t>01 1 01 SН070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</si>
  <si>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(долевое участие местного бюджета)</t>
  </si>
  <si>
    <t>Мероприятия по привлечению медицинских кадров в учреждения здравоохранения</t>
  </si>
  <si>
    <t xml:space="preserve">Строительство универсальной спортивной площадки с искусственным покрытием (межшкольный стадион) по адресу: ул. Северная, 31 в  г. Соликамске Пермского края    </t>
  </si>
  <si>
    <t>Организация предоставления общедоступного и бесплатного дошкольного, начального, основного общего образования для обучающихся с ограниченными возможностями здоровья в отдельных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 (долевое участие местного бюджета)</t>
  </si>
  <si>
    <t>Организация предоставления общедоступного и бесплатного дошкольного, начального, основного общего образования для обучающихся с ограниченными возможностями здоровья в отдельных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 (долевое участие краевого бюджета)</t>
  </si>
  <si>
    <t>Присуждение звания "Юное дарование"</t>
  </si>
  <si>
    <t>Основное мероприятие "Обеспечение земельных участков инфраструктурой"</t>
  </si>
  <si>
    <t>Поддержание жилищного фонда в нормативном состоянии, в том числе обеспечение безопасных условий проживания граждан</t>
  </si>
  <si>
    <t>Обеспечение мероприятий по содержание и ремонту жилищного фонда</t>
  </si>
  <si>
    <t>05 4 01 SЖ160</t>
  </si>
  <si>
    <t>05 4 01 05160</t>
  </si>
  <si>
    <t>05 2 01 05260</t>
  </si>
  <si>
    <t>Создание благоприятных условий для проживания и отдыха граждан</t>
  </si>
  <si>
    <t xml:space="preserve">05 2 02 05240 </t>
  </si>
  <si>
    <t>Разработка схем, проектирование и сооружение объектов  инженерной инфраструктуры</t>
  </si>
  <si>
    <t>92 0 00 0 0930</t>
  </si>
  <si>
    <t>04 01 02 04260</t>
  </si>
  <si>
    <t xml:space="preserve">Обеспечение населения Соликамского городского округа спортивными сооружениями, исходя из нормативной потребности </t>
  </si>
  <si>
    <t>Обеспечение мероприятий по переселению граждан из аварийного жилищного фонда (долевое участие местного бюджета)</t>
  </si>
  <si>
    <t xml:space="preserve">Строительство универсальной спортивной площадки с искусственным покрытием (межшкольный стадион) в с. Городище </t>
  </si>
  <si>
    <t>Обеспечение работников учреждений бюджетной сферы Пермского края путевками на санаторно-курортное лечение и оздоровление (долевое участие местного бюджета)</t>
  </si>
  <si>
    <t>Обеспечение работников учреждений бюджетной сферы Пермского края путевками на санаторно-курортное лечение и оздоровление (долевое участие краевого бюджета)</t>
  </si>
  <si>
    <t>04 3 02 00000</t>
  </si>
  <si>
    <t>Основное мероприятие "Повышение эффективности использования земель сельскохозяйственного назначения"</t>
  </si>
  <si>
    <t>Создание условий для эффективного использования земель сельскохозяйственного назначения</t>
  </si>
  <si>
    <t>04 3 01 04310</t>
  </si>
  <si>
    <t>09 2 01 09620</t>
  </si>
  <si>
    <t>09 2 01 20110</t>
  </si>
  <si>
    <t>10 9 01 59300</t>
  </si>
  <si>
    <t>Государственная регистрация актов гражданского состояния</t>
  </si>
  <si>
    <t>0105</t>
  </si>
  <si>
    <t>Судебная система</t>
  </si>
  <si>
    <t>10 9 01 51200</t>
  </si>
  <si>
    <t>09 2 02 51350</t>
  </si>
  <si>
    <t xml:space="preserve">Обеспечение жильем отдельных категорий граждан, установленных федеральным законом от 12 января 1995 года № 5-ФЗ "О ветеранах" </t>
  </si>
  <si>
    <t>09 2 02 51760</t>
  </si>
  <si>
    <t>Обеспечение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</si>
  <si>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</si>
  <si>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r>
      <t>Предоставление услуг (функций) по обеспечению деятельности в сфере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благоустройства и дорожного хозяйства  </t>
    </r>
  </si>
  <si>
    <t>Обеспечение деятельности прочих учреждений</t>
  </si>
  <si>
    <t>Приведение в нормативное состояние территорий учреждений общего и дополнительного образования (кроме долевого участия в ПРП)</t>
  </si>
  <si>
    <t>04 3 02 04320</t>
  </si>
  <si>
    <t>Реализация муниципальной адресной программы Соликамского городского округа "Формирование современной городской среды на 2018-2022 годы" (долевое участие местного бюджета)</t>
  </si>
  <si>
    <t>10 9 03 00130</t>
  </si>
  <si>
    <t>01 1 01 SР180</t>
  </si>
  <si>
    <t>02 1 01 SР180</t>
  </si>
  <si>
    <t>05 2 01 SР180</t>
  </si>
  <si>
    <t>05 3 01 SP180</t>
  </si>
  <si>
    <t>92 0 00 00950</t>
  </si>
  <si>
    <t>Расходы на исполнение решений судов, вступивших в законную силу</t>
  </si>
  <si>
    <t>04 3 01 R5430</t>
  </si>
  <si>
    <t>код группы, подгруппы, статьи и вида источников</t>
  </si>
  <si>
    <t xml:space="preserve">наименование  </t>
  </si>
  <si>
    <t>01 05 02 01 04 0000 610</t>
  </si>
  <si>
    <t>Уменьшение  прочих остатков денежных средств бюджетов городских округов</t>
  </si>
  <si>
    <t xml:space="preserve"> 01 06 01 00 04 0000 630</t>
  </si>
  <si>
    <t>Средства от продажи акций и иных форм участия в капитале, находящихся в собственности городских округов</t>
  </si>
  <si>
    <t>итого источников внутреннего финансирования дефицита бюджета</t>
  </si>
  <si>
    <t>доходы</t>
  </si>
  <si>
    <t>расходы</t>
  </si>
  <si>
    <t>Дефицит</t>
  </si>
  <si>
    <t>Реализация Программы по развитию Соликамского городского округа на 2019-2021 годы (долевое участие местного бюджета)</t>
  </si>
  <si>
    <t>Муниципальная программа "Развитие инфраструктуры и комфортной среды Соликамского городского округа"</t>
  </si>
  <si>
    <t>Подпрограмма "Обеспечение реализации муниципальной программы "Развитие инфраструктуры и комфортной среды Соликамского городского округа"</t>
  </si>
  <si>
    <t>06 1 01 09300</t>
  </si>
  <si>
    <t>Приведение в нормативное состояние учреждений спортивной направленности</t>
  </si>
  <si>
    <t>Создание и развитие муниципальных информационных систем</t>
  </si>
  <si>
    <t>11 2 01 01120</t>
  </si>
  <si>
    <t>05 1 03 SЖ090</t>
  </si>
  <si>
    <t>Реализация муниципальной адресной программы Соликамского городского округа "Формирование современной городской среды на 2018-2022 годы" (долевое участие местного бюджета, без софинансирования из федерального бюджета)</t>
  </si>
  <si>
    <t>Распределительный газопровод в северной части г. Соликамска</t>
  </si>
  <si>
    <t>05 2 02 SЖ330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</si>
  <si>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 (долевое участие местного бюджета)</t>
  </si>
  <si>
    <t>Строительство школы на 825 мест в микрорайоне Клестовка г. Соликамск</t>
  </si>
  <si>
    <t>Реализация мероприятий по газификации  жилищно-коммунального хозяйства (долевое участие местного бюджета)</t>
  </si>
  <si>
    <t>Приложение 2</t>
  </si>
  <si>
    <t>05 4 F3 09502</t>
  </si>
  <si>
    <t>05 1 F2 00000</t>
  </si>
  <si>
    <t>05 1 F2 55550</t>
  </si>
  <si>
    <t>05 4 F3 00000</t>
  </si>
  <si>
    <t>05 4 F3 09602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</si>
  <si>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 (администрирование)</t>
  </si>
  <si>
    <t>Софинансирование мероприятий по реализации социально-значимых проектов ТОС (долевое участие краевого бюджета)</t>
  </si>
  <si>
    <t>92 0 00 SР180</t>
  </si>
  <si>
    <t>Реализация Программы по развитию Соликамского городского округа на 2019-2021 годы (долевое участие краевого бюджета)</t>
  </si>
  <si>
    <t>Капитальный ремонт, ремонт автомобильных дорог и искусственных сооружений на них  (долевое участие краевого бюджета)</t>
  </si>
  <si>
    <t>Реализация мероприятий по газификации  жилищно-коммунального хозяйства (долевое участие краевого бюджета)</t>
  </si>
  <si>
    <t>Реализация муниципальной адресной программы Соликамского городского округа "Формирование современной городской среды на 2018-2022 годы" (долевое участие краевого бюджета)</t>
  </si>
  <si>
    <t>Реализация муниципальной адресной программы Соликамского городского округа "Формирование современной городской среды на 2018-2022 годы" (долевое участие федерального бюджета)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</si>
  <si>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 (долевое участие краевого бюджета)</t>
  </si>
  <si>
    <t xml:space="preserve">Реализация муниципальных программ, приоритетных муниципальных проектов в рамках приоритетных региональных проектов, инвестиционных проектов </t>
  </si>
  <si>
    <t>"Строительство крытого ледового катка с искусственным покрытием" в г.Соликамске Пермского края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</si>
  <si>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 (долевое участие краевого бюджета)</t>
  </si>
  <si>
    <t>03 1 01 SП150</t>
  </si>
  <si>
    <t>Приведение в нормативное состояние помещений, приобретение и установка модульных конструкций  (долевое участие местного бюджета)</t>
  </si>
  <si>
    <t>Регулирование численности волков</t>
  </si>
  <si>
    <t>Обеспечение устойчивого сокращения непригодного для проживания жилого фонда</t>
  </si>
  <si>
    <t>03 4 01 04160</t>
  </si>
  <si>
    <t>03 4 01 04170</t>
  </si>
  <si>
    <t>Реализация муниципальной адресной программы Соликамского городского округа "Формирование современной городской среды на 2018-2022 годы" (долевое участие краевого бюджета, без софинансирования из федерального бюджета)</t>
  </si>
  <si>
    <t xml:space="preserve">Содержание особо охраняемых природных территорий местного значения </t>
  </si>
  <si>
    <t>05 1 02 SP210</t>
  </si>
  <si>
    <t>Реализация мероприятий по сносу расселенных жилых домов и нежилых зданий (сооружений) (долевое участие местного бюджета)</t>
  </si>
  <si>
    <t>Основное мероприятие Реализация федерального проекта "Обеспечение устойчивого сокращения непригодного для проживания жилищного фонда"</t>
  </si>
  <si>
    <t>Основное  мероприятие Реализация федерального проекта "Формирование комфортной городской среды"</t>
  </si>
  <si>
    <t>тыс. руб.</t>
  </si>
  <si>
    <t>92 0 00 00890</t>
  </si>
  <si>
    <t>Исполнение требований главных администраторов средств бюджета Пермского края при невыполнении условий предоставления межбюджетных трансфертов, имеющих целевое назначение</t>
  </si>
  <si>
    <t>к решению Думы</t>
  </si>
  <si>
    <t>Соликамского городского округа</t>
  </si>
  <si>
    <t xml:space="preserve">Администрация Соликамского городского округа </t>
  </si>
  <si>
    <t>Дума Соликамского городского округа</t>
  </si>
  <si>
    <t xml:space="preserve"> Муниципальная программа "Развитие инфраструктуры и комфортной среды Соликамского городского округа"</t>
  </si>
  <si>
    <t xml:space="preserve">Наименование </t>
  </si>
  <si>
    <t>1.1. Межбюджетные трансферты, получаемые в бюджет Соликамского городского округа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</si>
  <si>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муниципальных районов (городских округов)</t>
  </si>
  <si>
    <t xml:space="preserve">от   .  .2019 № </t>
  </si>
  <si>
    <t xml:space="preserve">Иные дотации на компенсацию выпадающих доходов бюджетам муниципальных образований в случае отмены единого налога на вмененный доход </t>
  </si>
  <si>
    <t>1.2. Средства, получаемые на выполнение государственных полномочий  Российской Федерации</t>
  </si>
  <si>
    <t xml:space="preserve">Обеспечение жильем отдельных категорий граждан, установленных федеральным законом от 12 января 1995 г. № 5-ФЗ "О ветеранах" </t>
  </si>
  <si>
    <t>Обеспечение жильем отдельных категорий граждан, установленных федеральным законом от 24 ноября 1995 г. № 181-ФЗ "О социальной защите инвалидов в Российской Федерации"</t>
  </si>
  <si>
    <t xml:space="preserve">Возмещение части процентной ставки по долгосрочным, среднесрочным и краткосрочным кредитам (займам), взятым малыми формами хозяйствования </t>
  </si>
  <si>
    <t>1.3. Средства, получаемые на выполнение государственных полномочий субъекта Российской Федерации</t>
  </si>
  <si>
    <t>Образование комиссий по делам несовершеннолетних и защите их прав и организация их деятельности</t>
  </si>
  <si>
    <t>Обеспечение хранения, комплектования, учета и использования документов государственной части документов архивного фонда Пермского края</t>
  </si>
  <si>
    <t>1.4. Полномочия Соликамского городского округа с долевым финансированием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</si>
  <si>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</si>
  <si>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Реализация программ развития преобразованных муниципальных образований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</si>
  <si>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</si>
  <si>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Реализация мероприятий, направленных на комплексное развитие сельских территорий</t>
  </si>
  <si>
    <t>Итого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</si>
  <si>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</si>
  <si>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(долевое участие краевого бюджета)</t>
  </si>
  <si>
    <t>ЦБУ (админ-е)????</t>
  </si>
  <si>
    <t>05 6 01 SЖ420</t>
  </si>
  <si>
    <t>Подготовка генеральных планов, правил землепользования и застройки (долевое участие местного бюджета)</t>
  </si>
  <si>
    <t>02 2 01SЦ200</t>
  </si>
  <si>
    <t xml:space="preserve">Устройство крытой спортивной площадки МАОУ "СОШ № 7"
</t>
  </si>
  <si>
    <t xml:space="preserve">Устройство крытой спортивной площадки МАОУ "СОШ № 9"
</t>
  </si>
  <si>
    <t xml:space="preserve">Устройство крытой спортивной площадки МАОУ "СОШ № 10"
</t>
  </si>
  <si>
    <t xml:space="preserve">Устройство крытой спортивной площадки МАОУ "СОШ № 15"
</t>
  </si>
  <si>
    <r>
      <t>06 1 01</t>
    </r>
    <r>
      <rPr>
        <b/>
        <sz val="14"/>
        <color indexed="12"/>
        <rFont val="Times New Roman"/>
        <family val="1"/>
      </rPr>
      <t xml:space="preserve"> S</t>
    </r>
    <r>
      <rPr>
        <sz val="14"/>
        <color indexed="12"/>
        <rFont val="Times New Roman"/>
        <family val="1"/>
      </rPr>
      <t xml:space="preserve">Ф130 </t>
    </r>
  </si>
  <si>
    <t>10 9 03 01100</t>
  </si>
  <si>
    <t>10 9 03 00150</t>
  </si>
  <si>
    <t>92 0 00 SР080</t>
  </si>
  <si>
    <t>Организационно-техническое обеспечение деятельности антитеррористической комиссии в Соликамском городском округе</t>
  </si>
  <si>
    <t>Поддержка кадрового потенциала</t>
  </si>
  <si>
    <t>Основное мероприятие "Комплексное развитие сельских территорий"</t>
  </si>
  <si>
    <t>05 2 06 00000</t>
  </si>
  <si>
    <t>05 2 06 05240</t>
  </si>
  <si>
    <t>05 3 06 00000</t>
  </si>
  <si>
    <t>05 3 06 05220</t>
  </si>
  <si>
    <t>03 4 01 06140</t>
  </si>
  <si>
    <t>Озеленение территории городского округа</t>
  </si>
  <si>
    <t>09 2 06 00000</t>
  </si>
  <si>
    <t>Устройство открытой спортивной площадки по адресу: ул. 20 лет Победы, 138 в г. Соликамске Пермского края</t>
  </si>
  <si>
    <t>Основное мероприятие "Повышение экологического образования"</t>
  </si>
  <si>
    <t>2020 год</t>
  </si>
  <si>
    <t>2021 год</t>
  </si>
  <si>
    <t>2022 год</t>
  </si>
  <si>
    <t>09 3 00 00000</t>
  </si>
  <si>
    <t>Подпрограмма "Врачебные кадры в Соликамском городском округе"</t>
  </si>
  <si>
    <t>Реализация мероприятий, направленных на комплексное развитие сельских территорий (долевое участие местного бюджета)</t>
  </si>
  <si>
    <t>Депутаты, работающие на непостоянной основе</t>
  </si>
  <si>
    <t xml:space="preserve">Стипендии главы городского округа - главы администрации Соликамского городского округа ведущим спортсменам </t>
  </si>
  <si>
    <t>01</t>
  </si>
  <si>
    <t>00</t>
  </si>
  <si>
    <t>02</t>
  </si>
  <si>
    <t>03</t>
  </si>
  <si>
    <t>04</t>
  </si>
  <si>
    <t>06</t>
  </si>
  <si>
    <t>07</t>
  </si>
  <si>
    <t>11</t>
  </si>
  <si>
    <t>13</t>
  </si>
  <si>
    <t>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</si>
  <si>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</si>
  <si>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</t>
  </si>
  <si>
    <t>14</t>
  </si>
  <si>
    <t>05</t>
  </si>
  <si>
    <t>08</t>
  </si>
  <si>
    <t>12</t>
  </si>
  <si>
    <t xml:space="preserve">Культура и кинематография </t>
  </si>
  <si>
    <t>Здравоохранение</t>
  </si>
  <si>
    <t>Санитарно-эпидемиологическое благополучие</t>
  </si>
  <si>
    <t>ВСЕГО РАСХОДОВ</t>
  </si>
  <si>
    <t>09 3 01 09100</t>
  </si>
  <si>
    <t>09 3 01 00000</t>
  </si>
  <si>
    <t>Устройство крытой спортивной площадки МАОУ "СОШ № 7"</t>
  </si>
  <si>
    <t>Устройство крытой спортивной площадки МАОУ "СОШ № 9"</t>
  </si>
  <si>
    <t>Устройство крытой спортивной площадки МАОУ "СОШ № 10"</t>
  </si>
  <si>
    <t>Устройство крытой спортивной площадки МАОУ "СОШ № 15"</t>
  </si>
  <si>
    <t xml:space="preserve">Поддержка инфраструктуры малого и среднего предпринимательства  </t>
  </si>
  <si>
    <t xml:space="preserve">Проведение муниципальных выборов </t>
  </si>
  <si>
    <r>
      <t xml:space="preserve">Подпрограмма "Развитие </t>
    </r>
    <r>
      <rPr>
        <b/>
        <sz val="14"/>
        <rFont val="Times New Roman"/>
        <family val="1"/>
      </rPr>
      <t>малого и среднего предпринимательства в Соликамском городском округе"</t>
    </r>
  </si>
  <si>
    <t xml:space="preserve">300 </t>
  </si>
  <si>
    <t>Освещение улиц (разработка ПСД)</t>
  </si>
  <si>
    <t>Разработка схем, проектирование и сооружение объектов инженерной инфраструктуры (в том числе разработка ПСД)</t>
  </si>
  <si>
    <t>Реализация мероприятий, направленных на комплексное развитие сельских территорий (долевое участие местного бюджета))</t>
  </si>
  <si>
    <t>09 2 06 L5760</t>
  </si>
  <si>
    <t xml:space="preserve">Основное мероприятие "Повышение доступности бесплатной медицинской помощи населению"                     </t>
  </si>
  <si>
    <t>Мероприятия по созданию объектов туристской сервисной и обеспечивающей инфраструктуры (долевое участие местного бюджета)</t>
  </si>
  <si>
    <t>02 1 А1 55190</t>
  </si>
  <si>
    <t>Расходы на увеличение фонда оплаты труда работников муниципальных учреждений</t>
  </si>
  <si>
    <t>92 0 00 00980</t>
  </si>
  <si>
    <t>к решению Думы Соликамского</t>
  </si>
  <si>
    <t>городского округа</t>
  </si>
  <si>
    <t xml:space="preserve"> Коды поступлений     в бюджет</t>
  </si>
  <si>
    <t xml:space="preserve"> Наименование групп, подгрупп, статей, подстатей и элементов классификации доходов </t>
  </si>
  <si>
    <t>5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</si>
  <si>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</si>
  <si>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</si>
  <si>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</si>
  <si>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</si>
  <si>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</si>
  <si>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</si>
  <si>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</si>
  <si>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</si>
  <si>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</si>
  <si>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</si>
  <si>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</t>
  </si>
  <si>
    <t>НАЛОГИ НА СОВОКУПНЫЙ ДОХОД</t>
  </si>
  <si>
    <t xml:space="preserve"> 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</si>
  <si>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</si>
  <si>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</si>
  <si>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</si>
  <si>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 xml:space="preserve"> 1 05 04000 02 0000 110</t>
  </si>
  <si>
    <t>Налог, взимаемый в связи с применением патентной системы налогообложения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</si>
  <si>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</si>
  <si>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</si>
  <si>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</si>
  <si>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</si>
  <si>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1 06 04000 02 0000 110</t>
  </si>
  <si>
    <t>Транспортный налог</t>
  </si>
  <si>
    <t xml:space="preserve"> 1 06 06000 00 0000 110</t>
  </si>
  <si>
    <t>Земельный налог</t>
  </si>
  <si>
    <t xml:space="preserve"> 1 08 00000 00 0000 000</t>
  </si>
  <si>
    <t>ГОСУДАРСТВЕННАЯ ПОШЛИНА</t>
  </si>
  <si>
    <t xml:space="preserve"> 1 08 03000 01 0000 110</t>
  </si>
  <si>
    <t xml:space="preserve">Государственная пошлина по делам, рассматриваемым в судах общей юрисдикции, мировыми судьями </t>
  </si>
  <si>
    <t xml:space="preserve"> 1 08 07150 01 0000 110</t>
  </si>
  <si>
    <t>Государственная пошлина за выдачу разрешения на установку  рекламной конструкции</t>
  </si>
  <si>
    <t xml:space="preserve"> 1 08 07173 01 0000 110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</si>
  <si>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 в бюджеты городских округов 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</si>
  <si>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</si>
  <si>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</si>
  <si>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</si>
  <si>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</si>
  <si>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1 11 05024  04 0000 120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</si>
  <si>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</si>
  <si>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</si>
  <si>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 и  автономных учреждений)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</si>
  <si>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</si>
  <si>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</si>
  <si>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</si>
  <si>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</si>
  <si>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</si>
  <si>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</si>
  <si>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1 12 00000 00 0000 000 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</si>
  <si>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</si>
  <si>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</si>
  <si>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</si>
  <si>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 xml:space="preserve"> 1 12 04000 00 0000 120</t>
  </si>
  <si>
    <t>Плата за использование лесов</t>
  </si>
  <si>
    <t xml:space="preserve"> 1 13 00000 00 0000 000</t>
  </si>
  <si>
    <t>ДОХОДЫ ОТ ОКАЗАНИЯ ПЛАТНЫХ УСЛУГ (РАБОТ) И КОМПЕНСАЦИИ ЗАТРАТ ГОСУДАРСТВА</t>
  </si>
  <si>
    <t>1 13 01994 04 0000 130</t>
  </si>
  <si>
    <t xml:space="preserve">Прочие доходы от оказания платных услуг (работ) получателями средств бюджетов городских округов </t>
  </si>
  <si>
    <t xml:space="preserve"> 1 13 02994 04 0000 130</t>
  </si>
  <si>
    <t>Прочие доходы от компенсации затрат бюджетов городских округов</t>
  </si>
  <si>
    <t xml:space="preserve"> 1 14 00000 00 0000 000</t>
  </si>
  <si>
    <t>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</si>
  <si>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</si>
  <si>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  исключением    движимого имущества    бюджетных    и    автономных   учреждений,   а   также   имущества   государственных   и   муниципальных    унитарных  предприятий, в том числе казенных)</t>
  </si>
  <si>
    <t xml:space="preserve"> 1 14 06012 04 0000 430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</si>
  <si>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</si>
  <si>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</si>
  <si>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</si>
  <si>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</si>
  <si>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</si>
  <si>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>1 17 05040 04 0000 180</t>
  </si>
  <si>
    <t>Прочие неналоговые доходы бюджетов городских округов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</si>
  <si>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</si>
  <si>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</si>
  <si>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 2 02 10000 00 0000 150</t>
  </si>
  <si>
    <t xml:space="preserve">Дотации бюджетам  бюджетной системы  Российской Федерации </t>
  </si>
  <si>
    <t xml:space="preserve"> 2 02 20000 00 0000 150</t>
  </si>
  <si>
    <t>Субсидии бюджетам  бюджетной системы  Российской Федерации  (межбюджетные субсидии)</t>
  </si>
  <si>
    <t xml:space="preserve"> 2 02 30000 00 0000 150</t>
  </si>
  <si>
    <t xml:space="preserve">Субвенции бюджетам бюджетной системы Российской Федерации </t>
  </si>
  <si>
    <t>2 02 40000 00 0000 150</t>
  </si>
  <si>
    <t>Иные межбюджетные трансферты</t>
  </si>
  <si>
    <t>ИТОГО ДОХОДОВ</t>
  </si>
  <si>
    <t>В части  задолженности и перерасчетов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</si>
  <si>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городских округов</t>
  </si>
  <si>
    <t>Сборы за выдачу органами местного самоуправления городских округов лицензий на розничную продажу алкогольной продукции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</si>
  <si>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</si>
  <si>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</si>
  <si>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Лицензионный сбор за право торговли спиртными напитками, мобилизуемый на территориях городских округов</t>
  </si>
  <si>
    <t>Прочие местные налоги и сборы, мобилизуемые на территориях городских округов</t>
  </si>
  <si>
    <t>В части доходов от использования имущества, находящегося в государственной и муниципальной собственности</t>
  </si>
  <si>
    <t>Доходы от продажи земельных участков,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</si>
  <si>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</si>
  <si>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Доходы от продажи объектов недвижимого имущества одновременно с занятыми такими объектами недвижимого имущества земельными участками,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</si>
  <si>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В части доходов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</si>
  <si>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</si>
  <si>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</si>
  <si>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</si>
  <si>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В части административных платежей и сборов </t>
  </si>
  <si>
    <t>Платежи, взимаемые органами местного самоуправления (организациями) городских округов за выполнение определенных функций</t>
  </si>
  <si>
    <t xml:space="preserve">В части доходов от штрафов, санкций, возмещения ущерба </t>
  </si>
  <si>
    <t>Возмещение ущерба при возникновении страховых случаев, когда выгодоприобретателями выступают получатели средств бюджетов городских округов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</si>
  <si>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</si>
  <si>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В части прочих неналоговых доходов</t>
  </si>
  <si>
    <t>Невыясненные поступления, зачисляемые в бюджеты городских округов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</si>
  <si>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округов (по обязательствам, возникшим до 1 января 2008 года)</t>
  </si>
  <si>
    <t>Целевые отчисления от лотерей городских округов</t>
  </si>
  <si>
    <t>Средства самообложения граждан, зачисляемые в бюджеты городских округов</t>
  </si>
  <si>
    <t>Перечень  главных  администраторов  доходов бюджета Соликамского городского округа</t>
  </si>
  <si>
    <t>Код главного администратора</t>
  </si>
  <si>
    <t>Код классификации доходов</t>
  </si>
  <si>
    <t>Наименование главного администратора доходов</t>
  </si>
  <si>
    <t>Контрольно-счетная палата Соликамского городского округа</t>
  </si>
  <si>
    <t>1 13 02994 04 0000 130</t>
  </si>
  <si>
    <t>1 17 01040 04 0000 180</t>
  </si>
  <si>
    <t xml:space="preserve">Невыясненные поступления, зачисляемые в бюджеты городских округов </t>
  </si>
  <si>
    <t>Администрация Соликамского городского округа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</si>
  <si>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</si>
  <si>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</si>
  <si>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 и автономных учреждений, а также имущества муниципальных унитарных предприятий, в том числе казенных)</t>
  </si>
  <si>
    <t>1 12 04042 04 0000 120</t>
  </si>
  <si>
    <t>Плата за использование лесов, расположенных на землях иных категорий, находящихся в собственности городских округов, в части арендной платы</t>
  </si>
  <si>
    <t>1 13 02994 04 1000 130</t>
  </si>
  <si>
    <t xml:space="preserve">Прочие доходы от компенсации затрат  бюджетов городских округов </t>
  </si>
  <si>
    <t>1 16 07010 04 0000 140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</si>
  <si>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 </t>
  </si>
  <si>
    <t>1 16 07030 04 0000 140</t>
  </si>
  <si>
    <t xml:space="preserve">Штрафы, неустойки, пени, уплаченные в соответствии с договором аренды лесного участка или договором купли-продажи лесных насаждений  в случае неисполнения или ненадлежащего исполнения обязательств перед муниципальным органом (муниципальным казенным учреждением) городского округа  </t>
  </si>
  <si>
    <t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муниципальным органом (муниципальным казенным учреждением) городского округа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</si>
  <si>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</si>
  <si>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органом,(муниципальным казенным учреждением) городского округа</t>
  </si>
  <si>
    <t>1 16 09040 04 0000 140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</si>
  <si>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</si>
  <si>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1 16 10030 04 0000 140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</si>
  <si>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</si>
  <si>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</si>
  <si>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</si>
  <si>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</si>
  <si>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</si>
  <si>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</si>
  <si>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заключенного с муниципальным органом городского округа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</si>
  <si>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округа, в связи с односторонним отказом исполнителя (подрядчика) от его исполнения</t>
  </si>
  <si>
    <t>1 17 05040 04 1000 180</t>
  </si>
  <si>
    <t>1 17 05040 04 2000 180</t>
  </si>
  <si>
    <t>2 02 20077 04 0000 150</t>
  </si>
  <si>
    <t>Субсидии бюджетам городских округов на софинансирование капитальных  вложений в объекты  муниципальной собственности</t>
  </si>
  <si>
    <t>2 02 20216 04 0000 150</t>
  </si>
  <si>
    <t>Субсидии бюджетам городских округов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</si>
  <si>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</si>
  <si>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</si>
  <si>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2 02 25555 04 0000 150</t>
  </si>
  <si>
    <t xml:space="preserve">Субсидии бюджетам городских округов на реализацию программ формирования современной городской среды
</t>
  </si>
  <si>
    <t xml:space="preserve">2 02 27112 04 0000 150
</t>
  </si>
  <si>
    <t>2 02 25560 04 0000 150</t>
  </si>
  <si>
    <t>Субсидии бюджетам городских округов на поддержку обустройства мест массового отдыха населения  (городских парков)</t>
  </si>
  <si>
    <t>2 02 29999 04 0000 150</t>
  </si>
  <si>
    <t xml:space="preserve">Прочие субсидии бюджетам городских округов 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</si>
  <si>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</si>
  <si>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</si>
  <si>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</si>
  <si>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</si>
  <si>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2 02 35120 04 0000 150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</si>
  <si>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</si>
  <si>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2 02 35135 04 0000 150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</si>
  <si>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 законом от 12 января 1995 года № 5-ФЗ "О ветеранах" </t>
  </si>
  <si>
    <t>2 02 35176 04 0000 150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</si>
  <si>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</si>
  <si>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2 02 35543 04 0000 150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</si>
  <si>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</si>
  <si>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>2 02 35930 04 0000 150</t>
  </si>
  <si>
    <t>Субвенции бюджетам городских округов на государственную регистрацию актов гражданского состояния</t>
  </si>
  <si>
    <t>2 02 35469 04 0000 150</t>
  </si>
  <si>
    <t>Субвенции бюджетам городских округов на проведение Всероссийской переписи населения 2020 года</t>
  </si>
  <si>
    <t>2 02 39998 04 0000 150</t>
  </si>
  <si>
    <t>Единая субвенция бюджетам городских округов</t>
  </si>
  <si>
    <t>2 02 39999 04 0000 150</t>
  </si>
  <si>
    <t>Прочие субвенции бюджетам городских округов</t>
  </si>
  <si>
    <t>2 02 49999 04 0000 150</t>
  </si>
  <si>
    <t>Прочие межбюджетные трансферты, передаваемые бюджетам городских округов</t>
  </si>
  <si>
    <t>2 07 04050 04 0000 150</t>
  </si>
  <si>
    <t>Прочие безвозмездные поступления в бюджеты городских округов</t>
  </si>
  <si>
    <t>2 18 04010 04 0000 150</t>
  </si>
  <si>
    <t>Доходы бюджетов городских округов от  возврата бюджетными учреждениями остатков субсидий  прошлых лет</t>
  </si>
  <si>
    <t>2 18 04020 04 0000 150</t>
  </si>
  <si>
    <t>Доходы бюджетов городских округов от  возврата автономными учреждениями остатков субсидий  прошлых лет</t>
  </si>
  <si>
    <t>2 18 04030 04 0000 150</t>
  </si>
  <si>
    <t xml:space="preserve">Доходы бюджетов городских округов от возврата иными организациями остатков субсидий  прошлых лет </t>
  </si>
  <si>
    <t>2 19 25064 04 0000 150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</si>
  <si>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</si>
  <si>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>2 19 25555 04 0000 150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</si>
  <si>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</si>
  <si>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>2 19 35120 04 0000 150</t>
  </si>
  <si>
    <t xml:space="preserve"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 </t>
  </si>
  <si>
    <t>2 19 35135 04 0000 150</t>
  </si>
  <si>
    <t>Возврат остатков субвенций  на осуществление полномочий по обеспечению жильем отдельных категорий граждан, установленных федеральными  законами от 12 января 1995 года № 5-ФЗ "О ветеранах" и от 24 ноября 1995 года № 181-ФЗ "О социальной защите инвалидов в Российской Федерации"  из бюджетов городских округов</t>
  </si>
  <si>
    <t>2 19 35930 04 0000 150</t>
  </si>
  <si>
    <t>Возврат остатков субвенций на государственную регистрацию актов гражданского состояния из бюджетов городских округов</t>
  </si>
  <si>
    <t>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</si>
  <si>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</si>
  <si>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Комитет по архитектуре и градостроительству администрации Соликамского городского округа</t>
  </si>
  <si>
    <t>Управление имущественных отношений администрации Соликамского городского округа</t>
  </si>
  <si>
    <t>1 08 07150 01 1000 110</t>
  </si>
  <si>
    <t>Государственная пошлина за выдачу разрешения на установку рекламной конструкции</t>
  </si>
  <si>
    <t>1 08 07150 01 4000 110</t>
  </si>
  <si>
    <t>1 11 05012 04 0000 120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</si>
  <si>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</si>
  <si>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</si>
  <si>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</si>
  <si>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</si>
  <si>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1 11 07014 04 0000 120</t>
  </si>
  <si>
    <t>1 12 04041 04 0000 120</t>
  </si>
  <si>
    <t xml:space="preserve">Плата за использование лесов, расположенных на землях иных категорий, находящихся в собственности городских округов, в части  платы по договору купли-продажи лесных насаждений 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</si>
  <si>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</si>
  <si>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 имущества муниципальных бюджетных и автономных учреждений), в части реализации основных средств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</si>
  <si>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</si>
  <si>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 имущества муниципальных бюджетных и автономных учреждений), в части реализации материальных запасов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</si>
  <si>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</si>
  <si>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</si>
  <si>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1 14 02043 04 0000 440</t>
  </si>
  <si>
    <t>Доходы от реализации иного 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</si>
  <si>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</si>
  <si>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</si>
  <si>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</si>
  <si>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 </t>
  </si>
  <si>
    <t>1 17 05040 04 3000 180</t>
  </si>
  <si>
    <t>Управление образования администрации Соликамского городского округа</t>
  </si>
  <si>
    <t>Прочие субсидии бюджетам городских округов</t>
  </si>
  <si>
    <t>2 02 25027 04 0000 150</t>
  </si>
  <si>
    <t xml:space="preserve">Субсидии бюджетам городских округов на реализацию мероприятий государственной программы Российской Федерации "Доступная среда"  </t>
  </si>
  <si>
    <t xml:space="preserve"> 2 18 04030 04 0000 150</t>
  </si>
  <si>
    <t>2 19 25027 04 0000 150</t>
  </si>
  <si>
    <t>Управление культуры администрации Соликамского городского округа</t>
  </si>
  <si>
    <t xml:space="preserve">Субсидии бюджетам городских округов на реализацию мероприятий государственной программы Российской Федерации "Доступная среда" 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</si>
  <si>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</si>
  <si>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</si>
  <si>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2 02 25519 04 0000 150</t>
  </si>
  <si>
    <t>Субсидия бюджетам городских округов на поддержку отрасли культуры</t>
  </si>
  <si>
    <t>2 19 25020 04 0000 150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</si>
  <si>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городских округов</t>
  </si>
  <si>
    <t>2 19 25519 04 0000 150</t>
  </si>
  <si>
    <t>Возврат остатков субсидий на поддержку отрасли культуры из бюджетов городских округов</t>
  </si>
  <si>
    <t>Комитет по физической культуре и спорту администрации Соликамского городского округа</t>
  </si>
  <si>
    <t>2 02 25228 04 0000 150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</si>
  <si>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</si>
  <si>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2 02 25229 04 0000 150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</si>
  <si>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</si>
  <si>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 xml:space="preserve">2 02 27112 04 0000 150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</si>
  <si>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</si>
  <si>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Финансовое управление администрации Соликамского городского округа                                                                                                        </t>
  </si>
  <si>
    <t>2 02 15001 04 0000 150</t>
  </si>
  <si>
    <t xml:space="preserve">Дотации бюджетам городских округов на выравнивание бюджетной обеспеченности </t>
  </si>
  <si>
    <t>2 02 15002 04 0000 150</t>
  </si>
  <si>
    <t xml:space="preserve">Дотации бюджетам городских округов на поддержку мер по обеспечению сбалансированности бюджетов </t>
  </si>
  <si>
    <t>2 02 19999 04 0000 150</t>
  </si>
  <si>
    <t>Прочие дотации бюджетам городских округов</t>
  </si>
  <si>
    <t xml:space="preserve">Перечень  главных администраторов  источников финансирования </t>
  </si>
  <si>
    <t xml:space="preserve"> дефицита бюджета Соликамского городского округа</t>
  </si>
  <si>
    <t>Код администратора</t>
  </si>
  <si>
    <t>Код классификации источников внутреннего финансирования дефицита</t>
  </si>
  <si>
    <t>Наименование главных администраторов источников внутреннего финансирования дефицита бюджета</t>
  </si>
  <si>
    <t>Управление имущественных отношений администрации г. Соликамска</t>
  </si>
  <si>
    <t>01 06 01 00 04 0000 630</t>
  </si>
  <si>
    <t xml:space="preserve">Финансовое управление администрации Соликамского городского округа                                                                                                     </t>
  </si>
  <si>
    <t>01 05 02 01 04 0000 510</t>
  </si>
  <si>
    <t>Увеличение прочих остатков денежных средств бюджетов городских округов</t>
  </si>
  <si>
    <t xml:space="preserve"> итого по муниципальным программам </t>
  </si>
  <si>
    <t xml:space="preserve">итого по непрограммным направлениям деятельности  </t>
  </si>
  <si>
    <t>№ п/п</t>
  </si>
  <si>
    <t>перечень внутренних заимствований</t>
  </si>
  <si>
    <t>1.</t>
  </si>
  <si>
    <t>Бюджетные кредиты, привлеченные в бюджет Соликамского городского округа из  бюджета Пермского края,  в валюте Российской Федерации</t>
  </si>
  <si>
    <t xml:space="preserve">задолженность на начало финансового года </t>
  </si>
  <si>
    <t>привлечение средств в финансовом году</t>
  </si>
  <si>
    <t>погашение основной суммы задолженности в финансовом  году</t>
  </si>
  <si>
    <t xml:space="preserve">задолженность на 01.01.2021 </t>
  </si>
  <si>
    <t>задолженность на 01.01.2022</t>
  </si>
  <si>
    <t xml:space="preserve">2. </t>
  </si>
  <si>
    <t>Кредиты кредитных организаций, привлеченные в бюджет Соликамского городского округа,  в валюте Российской Федерации</t>
  </si>
  <si>
    <t xml:space="preserve">муниципальные гарантии   Соликамского городского округа </t>
  </si>
  <si>
    <t>Объем муниципального долга Соликамского городского округа по предоставленным муниципальным гарантиям:</t>
  </si>
  <si>
    <t>1.1.</t>
  </si>
  <si>
    <t>Остаток задолженности по предоставленным муниципальным гарантиям Соликамского городского округа  в прошлые годы</t>
  </si>
  <si>
    <t>1.2.</t>
  </si>
  <si>
    <t xml:space="preserve">Предоставление муниципальных гарантий Соликамского городского округа в очередном финансовом году </t>
  </si>
  <si>
    <t>1.3.</t>
  </si>
  <si>
    <t xml:space="preserve">Возникновение обязательств в очередном финансовом году в соответствии с договорами и соглашениями о предоставлении муниципальных гарантий Соликамского городского округа </t>
  </si>
  <si>
    <t>1.4.</t>
  </si>
  <si>
    <t xml:space="preserve">Исполнение принципалами обязательств в очередном финансовом году в соответствии с договорами и соглашениями о предоставлении муниципальных гарантий Соликамского городского округа </t>
  </si>
  <si>
    <t>1.5.</t>
  </si>
  <si>
    <t>Объем муниципального долга Соликамского городского округа  по предоставленным муниципальным гарантиям  на 01 января года, следующего за очередным финансовым годом</t>
  </si>
  <si>
    <t>2.</t>
  </si>
  <si>
    <t>Объем бюджетных ассигнований, предусмотренный на исполнение гарантий по возможным гарантийным случаям</t>
  </si>
  <si>
    <t>3.</t>
  </si>
  <si>
    <t>Право регрессного требования</t>
  </si>
  <si>
    <t>задолженность на 01.01.2023</t>
  </si>
  <si>
    <t xml:space="preserve">Резервный фонд администрации Соликамского городского округа 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</si>
  <si>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фонда)</t>
  </si>
  <si>
    <t>Молодежная политика</t>
  </si>
  <si>
    <t>Нормативы распределения  по отдельным видам доходов бюджета Соликамского городского округа                                                                                                                                  на 2020 год и плановый период 2021 и 2022 годов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</si>
  <si>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2020 год и плановый период 2021 и 2022 годов</t>
  </si>
  <si>
    <t>Ведомственная структура расходов на 2020 год и плановый период 2021 и 2022 годов</t>
  </si>
  <si>
    <t>ИСТОЧНИКИ ВНУТРЕННЕГО ФИНАНСИРОВАНИЯ  ДЕФИЦИТА БЮДЖЕТА  СОЛИКАМСКОГО ГОРОДСКОГО ОКРУГА на 2020 год и плановый период 2021 и 2022 годов</t>
  </si>
  <si>
    <t>Распределение общего объема межбюджетных трансфертов, получаемых в бюджет Соликамского городского округа,                   на 2020 год и плановый период 2021 и 2022 годов</t>
  </si>
  <si>
    <t>Программа муниципальных внутренних заимствований на 2020 год и плановый период 2021 и 2022 годов</t>
  </si>
  <si>
    <t>Программа муниципальных гарантий на 2020 год и плановый период 2021 и 2022 годов</t>
  </si>
  <si>
    <t xml:space="preserve">Приложение 3 </t>
  </si>
  <si>
    <t>Приложение 4</t>
  </si>
  <si>
    <t>Приложение 6</t>
  </si>
  <si>
    <t xml:space="preserve">                                                                                                                                                                          к решению Думы Соликамского</t>
  </si>
  <si>
    <t xml:space="preserve">                                                                                                                                                                          Приложение 7</t>
  </si>
  <si>
    <t xml:space="preserve">                                                                                                                                                                          городского округа</t>
  </si>
  <si>
    <t xml:space="preserve">                                                                                                                                                                          от   .  .2019  № </t>
  </si>
  <si>
    <t>Возврат остатков субсидий на мероприятия государственной программы Российской Федерации "Доступная среда" на 2011- 2020 годы из бюджетов городских округов</t>
  </si>
  <si>
    <t>Возврат остатков субсидий на мероприятия государственной программы Российской Федерации "Доступная среда" на 2011-2020 годы из бюджетов городских округов</t>
  </si>
  <si>
    <t xml:space="preserve">                                                                                 к решению Думы Соликамского</t>
  </si>
  <si>
    <t xml:space="preserve">                                                                                 Приложение 8</t>
  </si>
  <si>
    <t xml:space="preserve">                                                                                 городского округа</t>
  </si>
  <si>
    <t xml:space="preserve">                                                                                 от  .  .2019  № </t>
  </si>
  <si>
    <t>Приложение 9</t>
  </si>
  <si>
    <t>Приложение 10</t>
  </si>
  <si>
    <t xml:space="preserve">                                                                                                                                                                         к решению Думы Соликамского</t>
  </si>
  <si>
    <t>Норматив,              в %</t>
  </si>
  <si>
    <t>Наименование доходов</t>
  </si>
  <si>
    <t xml:space="preserve">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</si>
  <si>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                    от   .  .2019  № </t>
  </si>
  <si>
    <t xml:space="preserve">                                                                                                                                                 городского округа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</si>
  <si>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</si>
  <si>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Приложение 5</t>
  </si>
  <si>
    <t>1 16 07040 04 0000 140</t>
  </si>
  <si>
    <t>1 16 10061 04 0000 140</t>
  </si>
  <si>
    <t>1 16 10062 04 0000 140</t>
  </si>
  <si>
    <t>1 16 10081 04 0000 140</t>
  </si>
  <si>
    <t>1 16 10082 04 0000 140</t>
  </si>
  <si>
    <r>
      <t xml:space="preserve"> 1 16 11064 01</t>
    </r>
    <r>
      <rPr>
        <sz val="20"/>
        <color indexed="60"/>
        <rFont val="Times New Roman"/>
        <family val="1"/>
      </rPr>
      <t xml:space="preserve"> </t>
    </r>
    <r>
      <rPr>
        <sz val="14"/>
        <rFont val="Times New Roman"/>
        <family val="1"/>
      </rPr>
      <t>0000 140</t>
    </r>
  </si>
  <si>
    <t>0605</t>
  </si>
  <si>
    <t>Другие вопросы в области охраны окружающей среды</t>
  </si>
  <si>
    <t>Распределение доходов  бюджета по кодам поступлений в бюджет  (группам, подгруппам, статьям, подстатьям и элементам классификации доходов бюджета)  на 2020 год и плановый период 2021 и 2022 годов</t>
  </si>
  <si>
    <r>
      <t xml:space="preserve">Проведение комплексных кадастровых работ </t>
    </r>
    <r>
      <rPr>
        <sz val="14"/>
        <rFont val="Times New Roman"/>
        <family val="1"/>
      </rPr>
      <t>(долевое участие местного бюджета)</t>
    </r>
  </si>
  <si>
    <t>1 08 07173 01 1000 110</t>
  </si>
  <si>
    <t>1 08 07173 01 4000 110</t>
  </si>
  <si>
    <t xml:space="preserve">Обеспечение мероприятий по переселению граждан из аварийного жилищного фонда </t>
  </si>
  <si>
    <t>Основное мероприятие "Развитие и поддержка малого и среднего предпринимательства"</t>
  </si>
  <si>
    <t xml:space="preserve">Возмещение части процентной ставки по долгосрочным, среднесрочным и краткосрочным кредитам (займам), взятым малыми формами хозяйствования (долевое участие федерального и краевого бюджета)  </t>
  </si>
  <si>
    <t>04 3 01 04330</t>
  </si>
  <si>
    <t>Реализация мероприятий по обеспечению устойчивого сокращения непригодного для проживания жилого фонда (долевое участие краевого бюджета)</t>
  </si>
  <si>
    <t xml:space="preserve">Реализация мероприятий, направленных на комплексное развитие сельских территорий (долевое участие федерального и краевого бюджета)  </t>
  </si>
  <si>
    <t xml:space="preserve">92 0 00 L5760 </t>
  </si>
  <si>
    <t xml:space="preserve">92 0 00 L 5760 </t>
  </si>
  <si>
    <t>Реализация мероприятий по государственной поддержке учреждений культуры (долевое участие местного бюджета)</t>
  </si>
  <si>
    <t xml:space="preserve">Организация предоставления общедоступного и бесплатного дошкольного, начального, основного общего образования для обучающихся с ограниченными возможностями здоровья в отдельных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 </t>
  </si>
  <si>
    <t>Реализация мероприятий по обеспечению устойчивого сокращения непригодного для проживания жилого фонда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</si>
</sst>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#,##0.000"/>
    <numFmt numFmtId="175" formatCode="#,##0.0000"/>
    <numFmt numFmtId="176" formatCode="#,##0.00000"/>
    <numFmt numFmtId="177" formatCode="#,##0.000000"/>
    <numFmt numFmtId="178" formatCode="_-* #,##0.00000_р_._-;\-* #,##0.00000_р_._-;_-* &quot;-&quot;??_р_._-;_-@_-"/>
    <numFmt numFmtId="179" formatCode="#,##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???_р_._-;_-@_-"/>
    <numFmt numFmtId="183" formatCode="_-* #,##0.0_р_._-;\-* #,##0.0_р_._-;_-* &quot;-&quot;??_р_._-;_-@_-"/>
    <numFmt numFmtId="184" formatCode="#,##0.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000000"/>
    <numFmt numFmtId="190" formatCode="0.00000"/>
    <numFmt numFmtId="191" formatCode="_-* #,##0.0\ _₽_-;\-* #,##0.0\ _₽_-;_-* &quot;-&quot;??\ _₽_-;_-@_-"/>
    <numFmt numFmtId="192" formatCode="0.000"/>
    <numFmt numFmtId="193" formatCode="0.0"/>
    <numFmt numFmtId="194" formatCode="0.0000"/>
    <numFmt numFmtId="195" formatCode="#,##0.0_ ;\-#,##0.0\ 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Helv"/>
      <family val="0"/>
    </font>
    <font>
      <b/>
      <sz val="14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0"/>
      <name val="Times New Roman"/>
      <family val="1"/>
    </font>
    <font>
      <sz val="18"/>
      <name val="Times New Roman"/>
      <family val="1"/>
    </font>
    <font>
      <b/>
      <sz val="20"/>
      <color indexed="10"/>
      <name val="Times New Roman"/>
      <family val="1"/>
    </font>
    <font>
      <b/>
      <sz val="10"/>
      <name val="Arial Cyr"/>
      <family val="0"/>
    </font>
    <font>
      <sz val="20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4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4"/>
      <color rgb="FF0000FF"/>
      <name val="Times New Roman"/>
      <family val="1"/>
    </font>
    <font>
      <sz val="14"/>
      <color rgb="FFFF0000"/>
      <name val="Times New Roman"/>
      <family val="1"/>
    </font>
    <font>
      <b/>
      <sz val="14"/>
      <color rgb="FF0000FF"/>
      <name val="Times New Roman"/>
      <family val="1"/>
    </font>
    <font>
      <b/>
      <sz val="14"/>
      <color rgb="FFFF0000"/>
      <name val="Times New Roman"/>
      <family val="1"/>
    </font>
    <font>
      <sz val="14"/>
      <color rgb="FF3333FF"/>
      <name val="Times New Roman"/>
      <family val="1"/>
    </font>
    <font>
      <sz val="14"/>
      <color rgb="FF0000CC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" fontId="6" fillId="0" borderId="1" applyNumberFormat="0" applyProtection="0">
      <alignment horizontal="right" vertical="center"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2" applyNumberFormat="0" applyAlignment="0" applyProtection="0"/>
    <xf numFmtId="0" fontId="49" fillId="27" borderId="3" applyNumberFormat="0" applyAlignment="0" applyProtection="0"/>
    <xf numFmtId="0" fontId="50" fillId="27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8" borderId="8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" fillId="30" borderId="0">
      <alignment/>
      <protection/>
    </xf>
    <xf numFmtId="0" fontId="9" fillId="0" borderId="0">
      <alignment/>
      <protection/>
    </xf>
    <xf numFmtId="0" fontId="6" fillId="3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10" applyNumberFormat="0" applyFill="0" applyAlignment="0" applyProtection="0"/>
    <xf numFmtId="0" fontId="4" fillId="0" borderId="0">
      <alignment/>
      <protection/>
    </xf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3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55" applyFont="1" applyFill="1" applyAlignment="1">
      <alignment horizontal="center" vertical="center" wrapText="1"/>
      <protection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3" fillId="0" borderId="0" xfId="66" applyFont="1" applyFill="1" applyAlignment="1">
      <alignment horizontal="left" vertical="center"/>
      <protection/>
    </xf>
    <xf numFmtId="0" fontId="3" fillId="0" borderId="0" xfId="0" applyFont="1" applyFill="1" applyAlignment="1">
      <alignment horizontal="left" vertical="center"/>
    </xf>
    <xf numFmtId="49" fontId="5" fillId="0" borderId="0" xfId="55" applyNumberFormat="1" applyFont="1" applyFill="1" applyAlignment="1">
      <alignment horizontal="center" vertical="center" wrapText="1"/>
      <protection/>
    </xf>
    <xf numFmtId="49" fontId="5" fillId="0" borderId="11" xfId="55" applyNumberFormat="1" applyFont="1" applyFill="1" applyBorder="1" applyAlignment="1">
      <alignment horizontal="center" vertical="center" wrapText="1"/>
      <protection/>
    </xf>
    <xf numFmtId="0" fontId="5" fillId="0" borderId="11" xfId="55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Alignment="1">
      <alignment horizontal="right" vertical="center"/>
    </xf>
    <xf numFmtId="172" fontId="5" fillId="0" borderId="0" xfId="0" applyNumberFormat="1" applyFont="1" applyFill="1" applyAlignment="1">
      <alignment vertical="center"/>
    </xf>
    <xf numFmtId="0" fontId="0" fillId="0" borderId="0" xfId="68" applyFont="1" applyFill="1" applyAlignment="1">
      <alignment vertical="center"/>
      <protection/>
    </xf>
    <xf numFmtId="0" fontId="3" fillId="0" borderId="0" xfId="66" applyFont="1" applyFill="1" applyAlignment="1">
      <alignment vertical="center"/>
      <protection/>
    </xf>
    <xf numFmtId="0" fontId="3" fillId="0" borderId="0" xfId="68" applyFont="1" applyFill="1" applyAlignment="1">
      <alignment vertical="center"/>
      <protection/>
    </xf>
    <xf numFmtId="0" fontId="14" fillId="0" borderId="11" xfId="68" applyFont="1" applyFill="1" applyBorder="1" applyAlignment="1">
      <alignment horizontal="center" vertical="center" wrapText="1"/>
      <protection/>
    </xf>
    <xf numFmtId="0" fontId="14" fillId="0" borderId="11" xfId="68" applyFont="1" applyFill="1" applyBorder="1" applyAlignment="1">
      <alignment horizontal="center" vertical="center"/>
      <protection/>
    </xf>
    <xf numFmtId="0" fontId="14" fillId="0" borderId="11" xfId="0" applyFont="1" applyFill="1" applyBorder="1" applyAlignment="1">
      <alignment horizontal="center" vertical="center" wrapText="1"/>
    </xf>
    <xf numFmtId="49" fontId="3" fillId="0" borderId="12" xfId="68" applyNumberFormat="1" applyFont="1" applyFill="1" applyBorder="1" applyAlignment="1">
      <alignment horizontal="center" vertical="center"/>
      <protection/>
    </xf>
    <xf numFmtId="0" fontId="3" fillId="0" borderId="13" xfId="68" applyFont="1" applyFill="1" applyBorder="1" applyAlignment="1">
      <alignment horizontal="left" vertical="center"/>
      <protection/>
    </xf>
    <xf numFmtId="0" fontId="0" fillId="0" borderId="0" xfId="68" applyFont="1" applyFill="1" applyAlignment="1">
      <alignment horizontal="right" vertical="center"/>
      <protection/>
    </xf>
    <xf numFmtId="4" fontId="0" fillId="0" borderId="0" xfId="68" applyNumberFormat="1" applyFont="1" applyFill="1" applyAlignment="1">
      <alignment vertical="center"/>
      <protection/>
    </xf>
    <xf numFmtId="172" fontId="3" fillId="0" borderId="13" xfId="68" applyNumberFormat="1" applyFont="1" applyFill="1" applyBorder="1" applyAlignment="1">
      <alignment vertical="center"/>
      <protection/>
    </xf>
    <xf numFmtId="0" fontId="3" fillId="0" borderId="14" xfId="68" applyFont="1" applyFill="1" applyBorder="1" applyAlignment="1">
      <alignment wrapText="1"/>
      <protection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172" fontId="3" fillId="0" borderId="17" xfId="68" applyNumberFormat="1" applyFont="1" applyFill="1" applyBorder="1" applyAlignment="1">
      <alignment horizontal="center" wrapText="1"/>
      <protection/>
    </xf>
    <xf numFmtId="0" fontId="3" fillId="0" borderId="18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172" fontId="3" fillId="0" borderId="19" xfId="68" applyNumberFormat="1" applyFont="1" applyFill="1" applyBorder="1" applyAlignment="1">
      <alignment horizontal="center" wrapText="1"/>
      <protection/>
    </xf>
    <xf numFmtId="2" fontId="0" fillId="0" borderId="0" xfId="68" applyNumberFormat="1" applyFont="1" applyFill="1" applyAlignment="1">
      <alignment vertical="center"/>
      <protection/>
    </xf>
    <xf numFmtId="49" fontId="10" fillId="0" borderId="11" xfId="0" applyNumberFormat="1" applyFont="1" applyFill="1" applyBorder="1" applyAlignment="1">
      <alignment vertical="center" wrapText="1"/>
    </xf>
    <xf numFmtId="0" fontId="10" fillId="0" borderId="1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wrapText="1"/>
    </xf>
    <xf numFmtId="49" fontId="10" fillId="0" borderId="11" xfId="66" applyNumberFormat="1" applyFont="1" applyFill="1" applyBorder="1" applyAlignment="1">
      <alignment horizontal="center" vertical="center" wrapText="1"/>
      <protection/>
    </xf>
    <xf numFmtId="49" fontId="5" fillId="0" borderId="11" xfId="66" applyNumberFormat="1" applyFont="1" applyFill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vertical="center" wrapText="1"/>
      <protection/>
    </xf>
    <xf numFmtId="0" fontId="17" fillId="0" borderId="0" xfId="68" applyFont="1" applyFill="1" applyAlignment="1">
      <alignment vertical="center"/>
      <protection/>
    </xf>
    <xf numFmtId="0" fontId="5" fillId="0" borderId="11" xfId="0" applyNumberFormat="1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172" fontId="10" fillId="0" borderId="11" xfId="0" applyNumberFormat="1" applyFont="1" applyFill="1" applyBorder="1" applyAlignment="1">
      <alignment horizontal="right" vertical="center" wrapText="1"/>
    </xf>
    <xf numFmtId="176" fontId="10" fillId="0" borderId="11" xfId="0" applyNumberFormat="1" applyFont="1" applyFill="1" applyBorder="1" applyAlignment="1">
      <alignment horizontal="right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5" fillId="0" borderId="11" xfId="55" applyNumberFormat="1" applyFont="1" applyFill="1" applyBorder="1" applyAlignment="1">
      <alignment horizontal="center" vertical="center"/>
      <protection/>
    </xf>
    <xf numFmtId="0" fontId="10" fillId="0" borderId="11" xfId="0" applyFont="1" applyFill="1" applyBorder="1" applyAlignment="1">
      <alignment vertical="center" wrapText="1"/>
    </xf>
    <xf numFmtId="172" fontId="5" fillId="0" borderId="11" xfId="0" applyNumberFormat="1" applyFont="1" applyFill="1" applyBorder="1" applyAlignment="1">
      <alignment vertical="center"/>
    </xf>
    <xf numFmtId="172" fontId="3" fillId="0" borderId="13" xfId="68" applyNumberFormat="1" applyFont="1" applyFill="1" applyBorder="1" applyAlignment="1">
      <alignment horizontal="center" wrapText="1"/>
      <protection/>
    </xf>
    <xf numFmtId="172" fontId="3" fillId="0" borderId="14" xfId="68" applyNumberFormat="1" applyFont="1" applyFill="1" applyBorder="1" applyAlignment="1">
      <alignment horizontal="center" wrapText="1"/>
      <protection/>
    </xf>
    <xf numFmtId="0" fontId="3" fillId="0" borderId="0" xfId="0" applyFont="1" applyFill="1" applyAlignment="1">
      <alignment/>
    </xf>
    <xf numFmtId="172" fontId="10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1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3" fillId="0" borderId="11" xfId="60" applyNumberFormat="1" applyFont="1" applyFill="1" applyBorder="1" applyAlignment="1">
      <alignment horizontal="left" vertical="center" wrapText="1"/>
      <protection/>
    </xf>
    <xf numFmtId="0" fontId="1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4" fillId="34" borderId="11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72" fontId="14" fillId="0" borderId="11" xfId="80" applyNumberFormat="1" applyFont="1" applyFill="1" applyBorder="1" applyAlignment="1">
      <alignment vertical="center"/>
    </xf>
    <xf numFmtId="172" fontId="3" fillId="0" borderId="11" xfId="56" applyNumberFormat="1" applyFont="1" applyFill="1" applyBorder="1" applyAlignment="1">
      <alignment horizontal="right" vertical="center" wrapText="1"/>
      <protection/>
    </xf>
    <xf numFmtId="172" fontId="3" fillId="0" borderId="11" xfId="8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vertical="center"/>
    </xf>
    <xf numFmtId="49" fontId="64" fillId="0" borderId="11" xfId="0" applyNumberFormat="1" applyFont="1" applyFill="1" applyBorder="1" applyAlignment="1">
      <alignment horizontal="center" vertical="center" wrapText="1"/>
    </xf>
    <xf numFmtId="0" fontId="64" fillId="0" borderId="11" xfId="0" applyNumberFormat="1" applyFont="1" applyFill="1" applyBorder="1" applyAlignment="1">
      <alignment vertical="center" wrapText="1"/>
    </xf>
    <xf numFmtId="0" fontId="65" fillId="0" borderId="0" xfId="0" applyFont="1" applyFill="1" applyAlignment="1">
      <alignment vertical="center"/>
    </xf>
    <xf numFmtId="49" fontId="64" fillId="0" borderId="11" xfId="66" applyNumberFormat="1" applyFont="1" applyFill="1" applyBorder="1" applyAlignment="1">
      <alignment horizontal="center" vertical="center" wrapText="1"/>
      <protection/>
    </xf>
    <xf numFmtId="49" fontId="66" fillId="0" borderId="11" xfId="66" applyNumberFormat="1" applyFont="1" applyFill="1" applyBorder="1" applyAlignment="1">
      <alignment horizontal="center" vertical="center" wrapText="1"/>
      <protection/>
    </xf>
    <xf numFmtId="0" fontId="64" fillId="0" borderId="11" xfId="66" applyFont="1" applyFill="1" applyBorder="1" applyAlignment="1">
      <alignment vertical="center" wrapText="1"/>
      <protection/>
    </xf>
    <xf numFmtId="49" fontId="64" fillId="0" borderId="11" xfId="0" applyNumberFormat="1" applyFont="1" applyFill="1" applyBorder="1" applyAlignment="1">
      <alignment horizontal="center" vertical="center"/>
    </xf>
    <xf numFmtId="0" fontId="64" fillId="0" borderId="11" xfId="0" applyNumberFormat="1" applyFont="1" applyFill="1" applyBorder="1" applyAlignment="1">
      <alignment horizontal="left" vertical="center" wrapText="1"/>
    </xf>
    <xf numFmtId="49" fontId="64" fillId="0" borderId="11" xfId="0" applyNumberFormat="1" applyFont="1" applyFill="1" applyBorder="1" applyAlignment="1">
      <alignment vertical="center" wrapText="1"/>
    </xf>
    <xf numFmtId="0" fontId="65" fillId="0" borderId="12" xfId="0" applyFont="1" applyFill="1" applyBorder="1" applyAlignment="1">
      <alignment vertical="center" wrapText="1"/>
    </xf>
    <xf numFmtId="172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172" fontId="5" fillId="0" borderId="11" xfId="0" applyNumberFormat="1" applyFont="1" applyFill="1" applyBorder="1" applyAlignment="1">
      <alignment horizontal="right" vertical="center" wrapText="1"/>
    </xf>
    <xf numFmtId="0" fontId="5" fillId="0" borderId="11" xfId="66" applyFont="1" applyFill="1" applyBorder="1" applyAlignment="1">
      <alignment vertical="center" wrapText="1"/>
      <protection/>
    </xf>
    <xf numFmtId="49" fontId="65" fillId="0" borderId="11" xfId="0" applyNumberFormat="1" applyFont="1" applyFill="1" applyBorder="1" applyAlignment="1">
      <alignment horizontal="center" vertical="center" wrapText="1"/>
    </xf>
    <xf numFmtId="0" fontId="65" fillId="0" borderId="11" xfId="0" applyNumberFormat="1" applyFont="1" applyFill="1" applyBorder="1" applyAlignment="1">
      <alignment vertical="center" wrapText="1"/>
    </xf>
    <xf numFmtId="0" fontId="5" fillId="0" borderId="11" xfId="66" applyNumberFormat="1" applyFont="1" applyFill="1" applyBorder="1" applyAlignment="1">
      <alignment horizontal="center" vertical="center" wrapText="1"/>
      <protection/>
    </xf>
    <xf numFmtId="0" fontId="66" fillId="0" borderId="11" xfId="66" applyNumberFormat="1" applyFont="1" applyFill="1" applyBorder="1" applyAlignment="1">
      <alignment horizontal="center" vertical="center" wrapText="1"/>
      <protection/>
    </xf>
    <xf numFmtId="172" fontId="64" fillId="0" borderId="11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vertical="center" wrapText="1"/>
    </xf>
    <xf numFmtId="0" fontId="67" fillId="0" borderId="11" xfId="66" applyNumberFormat="1" applyFont="1" applyFill="1" applyBorder="1" applyAlignment="1">
      <alignment horizontal="center" vertical="center" wrapText="1"/>
      <protection/>
    </xf>
    <xf numFmtId="49" fontId="65" fillId="0" borderId="11" xfId="66" applyNumberFormat="1" applyFont="1" applyFill="1" applyBorder="1" applyAlignment="1">
      <alignment horizontal="center" vertical="center" wrapText="1"/>
      <protection/>
    </xf>
    <xf numFmtId="49" fontId="65" fillId="0" borderId="11" xfId="66" applyNumberFormat="1" applyFont="1" applyFill="1" applyBorder="1" applyAlignment="1">
      <alignment vertical="center" wrapText="1"/>
      <protection/>
    </xf>
    <xf numFmtId="172" fontId="65" fillId="0" borderId="11" xfId="0" applyNumberFormat="1" applyFont="1" applyFill="1" applyBorder="1" applyAlignment="1">
      <alignment horizontal="right" vertical="center" wrapText="1"/>
    </xf>
    <xf numFmtId="49" fontId="67" fillId="0" borderId="11" xfId="66" applyNumberFormat="1" applyFont="1" applyFill="1" applyBorder="1" applyAlignment="1">
      <alignment horizontal="center" vertical="center" wrapText="1"/>
      <protection/>
    </xf>
    <xf numFmtId="3" fontId="65" fillId="0" borderId="11" xfId="70" applyNumberFormat="1" applyFont="1" applyFill="1" applyBorder="1" applyAlignment="1">
      <alignment vertical="center" wrapText="1"/>
      <protection/>
    </xf>
    <xf numFmtId="176" fontId="64" fillId="0" borderId="11" xfId="0" applyNumberFormat="1" applyFont="1" applyFill="1" applyBorder="1" applyAlignment="1">
      <alignment horizontal="right" vertical="center" wrapText="1"/>
    </xf>
    <xf numFmtId="174" fontId="10" fillId="0" borderId="11" xfId="0" applyNumberFormat="1" applyFont="1" applyFill="1" applyBorder="1" applyAlignment="1">
      <alignment horizontal="right" vertical="center" wrapText="1"/>
    </xf>
    <xf numFmtId="0" fontId="64" fillId="0" borderId="11" xfId="0" applyFont="1" applyFill="1" applyBorder="1" applyAlignment="1">
      <alignment horizontal="center" vertical="center" wrapText="1"/>
    </xf>
    <xf numFmtId="175" fontId="10" fillId="0" borderId="11" xfId="0" applyNumberFormat="1" applyFont="1" applyFill="1" applyBorder="1" applyAlignment="1">
      <alignment horizontal="right" vertical="center" wrapText="1"/>
    </xf>
    <xf numFmtId="0" fontId="66" fillId="0" borderId="11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5" fillId="0" borderId="11" xfId="66" applyFont="1" applyFill="1" applyBorder="1" applyAlignment="1">
      <alignment horizontal="center" vertical="center" wrapText="1"/>
      <protection/>
    </xf>
    <xf numFmtId="49" fontId="64" fillId="0" borderId="11" xfId="66" applyNumberFormat="1" applyFont="1" applyFill="1" applyBorder="1" applyAlignment="1">
      <alignment vertical="center" wrapText="1"/>
      <protection/>
    </xf>
    <xf numFmtId="3" fontId="64" fillId="0" borderId="11" xfId="70" applyNumberFormat="1" applyFont="1" applyFill="1" applyBorder="1" applyAlignment="1">
      <alignment vertical="center" wrapText="1"/>
      <protection/>
    </xf>
    <xf numFmtId="49" fontId="12" fillId="0" borderId="11" xfId="0" applyNumberFormat="1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64" fillId="0" borderId="11" xfId="0" applyFont="1" applyFill="1" applyBorder="1" applyAlignment="1">
      <alignment horizontal="left" vertical="center" wrapText="1"/>
    </xf>
    <xf numFmtId="49" fontId="64" fillId="0" borderId="14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vertical="center" wrapText="1"/>
    </xf>
    <xf numFmtId="172" fontId="10" fillId="0" borderId="16" xfId="0" applyNumberFormat="1" applyFont="1" applyFill="1" applyBorder="1" applyAlignment="1">
      <alignment horizontal="right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vertical="center" wrapText="1"/>
    </xf>
    <xf numFmtId="172" fontId="5" fillId="0" borderId="14" xfId="0" applyNumberFormat="1" applyFont="1" applyFill="1" applyBorder="1" applyAlignment="1">
      <alignment horizontal="right" vertical="center" wrapText="1"/>
    </xf>
    <xf numFmtId="172" fontId="5" fillId="0" borderId="11" xfId="82" applyNumberFormat="1" applyFont="1" applyFill="1" applyBorder="1" applyAlignment="1">
      <alignment horizontal="right" vertical="center" wrapText="1"/>
    </xf>
    <xf numFmtId="172" fontId="10" fillId="0" borderId="11" xfId="82" applyNumberFormat="1" applyFont="1" applyFill="1" applyBorder="1" applyAlignment="1">
      <alignment horizontal="right" vertical="center" wrapText="1"/>
    </xf>
    <xf numFmtId="49" fontId="5" fillId="0" borderId="11" xfId="66" applyNumberFormat="1" applyFont="1" applyFill="1" applyBorder="1" applyAlignment="1">
      <alignment horizontal="left" vertical="center" wrapText="1"/>
      <protection/>
    </xf>
    <xf numFmtId="0" fontId="64" fillId="0" borderId="11" xfId="0" applyFont="1" applyFill="1" applyBorder="1" applyAlignment="1">
      <alignment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right" vertical="center" wrapText="1"/>
    </xf>
    <xf numFmtId="172" fontId="5" fillId="0" borderId="0" xfId="0" applyNumberFormat="1" applyFont="1" applyFill="1" applyBorder="1" applyAlignment="1">
      <alignment vertical="center"/>
    </xf>
    <xf numFmtId="0" fontId="10" fillId="0" borderId="23" xfId="0" applyFont="1" applyFill="1" applyBorder="1" applyAlignment="1">
      <alignment horizontal="right" vertical="center" wrapText="1"/>
    </xf>
    <xf numFmtId="172" fontId="10" fillId="0" borderId="24" xfId="0" applyNumberFormat="1" applyFont="1" applyFill="1" applyBorder="1" applyAlignment="1">
      <alignment vertical="center"/>
    </xf>
    <xf numFmtId="0" fontId="10" fillId="0" borderId="25" xfId="0" applyFont="1" applyFill="1" applyBorder="1" applyAlignment="1">
      <alignment horizontal="right" vertical="center" wrapText="1"/>
    </xf>
    <xf numFmtId="173" fontId="10" fillId="0" borderId="11" xfId="76" applyNumberFormat="1" applyFont="1" applyFill="1" applyBorder="1" applyAlignment="1">
      <alignment vertical="center"/>
    </xf>
    <xf numFmtId="0" fontId="10" fillId="0" borderId="26" xfId="0" applyFont="1" applyFill="1" applyBorder="1" applyAlignment="1">
      <alignment horizontal="right" vertical="center" wrapText="1"/>
    </xf>
    <xf numFmtId="173" fontId="10" fillId="0" borderId="27" xfId="76" applyNumberFormat="1" applyFont="1" applyFill="1" applyBorder="1" applyAlignment="1">
      <alignment vertical="center"/>
    </xf>
    <xf numFmtId="49" fontId="10" fillId="0" borderId="11" xfId="66" applyNumberFormat="1" applyFont="1" applyFill="1" applyBorder="1" applyAlignment="1">
      <alignment horizontal="center" vertical="center"/>
      <protection/>
    </xf>
    <xf numFmtId="172" fontId="10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93" fontId="5" fillId="0" borderId="11" xfId="0" applyNumberFormat="1" applyFont="1" applyFill="1" applyBorder="1" applyAlignment="1">
      <alignment vertical="center"/>
    </xf>
    <xf numFmtId="0" fontId="10" fillId="0" borderId="11" xfId="66" applyFont="1" applyFill="1" applyBorder="1" applyAlignment="1">
      <alignment horizontal="center" vertical="center"/>
      <protection/>
    </xf>
    <xf numFmtId="0" fontId="5" fillId="0" borderId="11" xfId="66" applyFont="1" applyFill="1" applyBorder="1" applyAlignment="1">
      <alignment horizontal="center" vertical="center"/>
      <protection/>
    </xf>
    <xf numFmtId="49" fontId="10" fillId="0" borderId="0" xfId="0" applyNumberFormat="1" applyFont="1" applyFill="1" applyAlignment="1">
      <alignment horizontal="right" vertical="center" wrapText="1"/>
    </xf>
    <xf numFmtId="49" fontId="10" fillId="0" borderId="0" xfId="0" applyNumberFormat="1" applyFont="1" applyFill="1" applyAlignment="1">
      <alignment vertical="center" wrapText="1"/>
    </xf>
    <xf numFmtId="49" fontId="68" fillId="0" borderId="11" xfId="66" applyNumberFormat="1" applyFont="1" applyFill="1" applyBorder="1" applyAlignment="1">
      <alignment horizontal="center" vertical="center" wrapText="1"/>
      <protection/>
    </xf>
    <xf numFmtId="172" fontId="64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49" fontId="14" fillId="0" borderId="22" xfId="66" applyNumberFormat="1" applyFont="1" applyFill="1" applyBorder="1" applyAlignment="1">
      <alignment horizontal="center" vertical="center" wrapText="1"/>
      <protection/>
    </xf>
    <xf numFmtId="49" fontId="14" fillId="0" borderId="11" xfId="66" applyNumberFormat="1" applyFont="1" applyFill="1" applyBorder="1" applyAlignment="1">
      <alignment horizontal="center" vertical="center" wrapText="1"/>
      <protection/>
    </xf>
    <xf numFmtId="0" fontId="14" fillId="0" borderId="11" xfId="0" applyFont="1" applyFill="1" applyBorder="1" applyAlignment="1">
      <alignment horizontal="center" wrapText="1"/>
    </xf>
    <xf numFmtId="0" fontId="14" fillId="0" borderId="22" xfId="0" applyFont="1" applyFill="1" applyBorder="1" applyAlignment="1">
      <alignment wrapText="1"/>
    </xf>
    <xf numFmtId="172" fontId="14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wrapText="1"/>
    </xf>
    <xf numFmtId="172" fontId="3" fillId="0" borderId="11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vertical="center"/>
    </xf>
    <xf numFmtId="0" fontId="14" fillId="0" borderId="28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14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0" fontId="10" fillId="0" borderId="13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wrapText="1"/>
    </xf>
    <xf numFmtId="0" fontId="10" fillId="0" borderId="14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10" fillId="0" borderId="29" xfId="0" applyFont="1" applyBorder="1" applyAlignment="1">
      <alignment wrapText="1"/>
    </xf>
    <xf numFmtId="0" fontId="10" fillId="0" borderId="11" xfId="0" applyFont="1" applyBorder="1" applyAlignment="1">
      <alignment horizontal="justify" vertical="center" wrapText="1"/>
    </xf>
    <xf numFmtId="0" fontId="10" fillId="0" borderId="11" xfId="0" applyFont="1" applyFill="1" applyBorder="1" applyAlignment="1">
      <alignment vertical="top" wrapText="1"/>
    </xf>
    <xf numFmtId="0" fontId="22" fillId="0" borderId="0" xfId="0" applyFont="1" applyFill="1" applyAlignment="1">
      <alignment horizontal="left" vertical="center"/>
    </xf>
    <xf numFmtId="0" fontId="5" fillId="0" borderId="20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10" fillId="0" borderId="1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1" fillId="0" borderId="11" xfId="69" applyFont="1" applyFill="1" applyBorder="1" applyAlignment="1">
      <alignment vertical="center"/>
      <protection/>
    </xf>
    <xf numFmtId="0" fontId="11" fillId="0" borderId="11" xfId="0" applyFont="1" applyFill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3" fontId="14" fillId="0" borderId="0" xfId="67" applyNumberFormat="1" applyFont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wrapText="1"/>
    </xf>
    <xf numFmtId="0" fontId="3" fillId="0" borderId="0" xfId="66" applyFont="1" applyFill="1" applyAlignment="1">
      <alignment horizontal="right" vertical="center"/>
      <protection/>
    </xf>
    <xf numFmtId="3" fontId="3" fillId="0" borderId="0" xfId="67" applyNumberFormat="1" applyFont="1" applyAlignment="1">
      <alignment horizontal="center" vertical="center" wrapText="1"/>
      <protection/>
    </xf>
    <xf numFmtId="3" fontId="3" fillId="0" borderId="0" xfId="67" applyNumberFormat="1" applyFont="1" applyAlignment="1">
      <alignment horizontal="left" vertical="center" wrapText="1"/>
      <protection/>
    </xf>
    <xf numFmtId="0" fontId="14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3" fontId="3" fillId="0" borderId="11" xfId="67" applyNumberFormat="1" applyFont="1" applyBorder="1" applyAlignment="1">
      <alignment wrapText="1"/>
      <protection/>
    </xf>
    <xf numFmtId="172" fontId="3" fillId="0" borderId="11" xfId="0" applyNumberFormat="1" applyFont="1" applyBorder="1" applyAlignment="1">
      <alignment horizontal="center" wrapText="1"/>
    </xf>
    <xf numFmtId="0" fontId="3" fillId="0" borderId="0" xfId="67" applyFont="1" applyAlignment="1">
      <alignment vertical="center"/>
      <protection/>
    </xf>
    <xf numFmtId="0" fontId="1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93" fontId="3" fillId="0" borderId="11" xfId="0" applyNumberFormat="1" applyFont="1" applyBorder="1" applyAlignment="1">
      <alignment horizontal="center"/>
    </xf>
    <xf numFmtId="3" fontId="14" fillId="0" borderId="14" xfId="0" applyNumberFormat="1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wrapText="1"/>
    </xf>
    <xf numFmtId="3" fontId="14" fillId="0" borderId="11" xfId="0" applyNumberFormat="1" applyFont="1" applyBorder="1" applyAlignment="1">
      <alignment wrapText="1"/>
    </xf>
    <xf numFmtId="3" fontId="3" fillId="0" borderId="11" xfId="0" applyNumberFormat="1" applyFont="1" applyBorder="1" applyAlignment="1">
      <alignment horizontal="center" wrapText="1"/>
    </xf>
    <xf numFmtId="3" fontId="3" fillId="0" borderId="11" xfId="0" applyNumberFormat="1" applyFont="1" applyBorder="1" applyAlignment="1">
      <alignment wrapText="1"/>
    </xf>
    <xf numFmtId="3" fontId="8" fillId="0" borderId="0" xfId="0" applyNumberFormat="1" applyFont="1" applyAlignment="1">
      <alignment horizontal="left" vertical="center" wrapText="1"/>
    </xf>
    <xf numFmtId="3" fontId="8" fillId="0" borderId="0" xfId="0" applyNumberFormat="1" applyFont="1" applyAlignment="1">
      <alignment vertical="center" wrapText="1"/>
    </xf>
    <xf numFmtId="3" fontId="16" fillId="0" borderId="0" xfId="0" applyNumberFormat="1" applyFont="1" applyAlignment="1">
      <alignment vertical="center" wrapText="1"/>
    </xf>
    <xf numFmtId="172" fontId="8" fillId="0" borderId="11" xfId="0" applyNumberFormat="1" applyFont="1" applyBorder="1" applyAlignment="1">
      <alignment horizontal="center" wrapText="1"/>
    </xf>
    <xf numFmtId="0" fontId="10" fillId="0" borderId="11" xfId="0" applyFont="1" applyFill="1" applyBorder="1" applyAlignment="1">
      <alignment horizontal="justify" vertical="center"/>
    </xf>
    <xf numFmtId="0" fontId="3" fillId="0" borderId="13" xfId="68" applyFont="1" applyFill="1" applyBorder="1" applyAlignment="1">
      <alignment wrapText="1"/>
      <protection/>
    </xf>
    <xf numFmtId="0" fontId="3" fillId="0" borderId="0" xfId="0" applyFont="1" applyFill="1" applyAlignment="1">
      <alignment horizontal="right" vertical="center"/>
    </xf>
    <xf numFmtId="0" fontId="3" fillId="0" borderId="11" xfId="55" applyFont="1" applyFill="1" applyBorder="1" applyAlignment="1">
      <alignment vertical="center" wrapText="1"/>
      <protection/>
    </xf>
    <xf numFmtId="0" fontId="3" fillId="0" borderId="11" xfId="58" applyFont="1" applyFill="1" applyBorder="1" applyAlignment="1">
      <alignment vertical="center" wrapText="1"/>
      <protection/>
    </xf>
    <xf numFmtId="172" fontId="3" fillId="35" borderId="0" xfId="0" applyNumberFormat="1" applyFont="1" applyFill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right" vertical="center" wrapText="1"/>
    </xf>
    <xf numFmtId="172" fontId="13" fillId="0" borderId="11" xfId="0" applyNumberFormat="1" applyFont="1" applyFill="1" applyBorder="1" applyAlignment="1">
      <alignment vertical="center"/>
    </xf>
    <xf numFmtId="0" fontId="10" fillId="0" borderId="25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49" fontId="14" fillId="0" borderId="20" xfId="66" applyNumberFormat="1" applyFont="1" applyFill="1" applyBorder="1" applyAlignment="1">
      <alignment horizontal="center" vertical="center" wrapText="1"/>
      <protection/>
    </xf>
    <xf numFmtId="49" fontId="14" fillId="0" borderId="22" xfId="66" applyNumberFormat="1" applyFont="1" applyFill="1" applyBorder="1" applyAlignment="1">
      <alignment horizontal="center" vertical="center" wrapText="1"/>
      <protection/>
    </xf>
    <xf numFmtId="0" fontId="14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49" fontId="5" fillId="0" borderId="0" xfId="55" applyNumberFormat="1" applyFont="1" applyFill="1" applyAlignment="1">
      <alignment horizontal="center" wrapText="1"/>
      <protection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0" fontId="5" fillId="0" borderId="0" xfId="55" applyFont="1" applyFill="1" applyAlignment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55" applyNumberFormat="1" applyFont="1" applyFill="1" applyBorder="1" applyAlignment="1">
      <alignment horizontal="center" vertical="center" wrapText="1"/>
      <protection/>
    </xf>
    <xf numFmtId="172" fontId="14" fillId="0" borderId="16" xfId="68" applyNumberFormat="1" applyFont="1" applyFill="1" applyBorder="1" applyAlignment="1">
      <alignment horizontal="center" wrapText="1"/>
      <protection/>
    </xf>
    <xf numFmtId="172" fontId="14" fillId="0" borderId="14" xfId="68" applyNumberFormat="1" applyFont="1" applyFill="1" applyBorder="1" applyAlignment="1">
      <alignment horizontal="center" wrapText="1"/>
      <protection/>
    </xf>
    <xf numFmtId="0" fontId="14" fillId="0" borderId="0" xfId="0" applyFont="1" applyFill="1" applyAlignment="1">
      <alignment horizontal="center" vertical="center"/>
    </xf>
    <xf numFmtId="0" fontId="14" fillId="0" borderId="11" xfId="68" applyFont="1" applyFill="1" applyBorder="1" applyAlignment="1">
      <alignment wrapText="1"/>
      <protection/>
    </xf>
    <xf numFmtId="0" fontId="14" fillId="0" borderId="0" xfId="68" applyFont="1" applyFill="1" applyAlignment="1">
      <alignment horizontal="center" vertical="center" wrapText="1"/>
      <protection/>
    </xf>
    <xf numFmtId="0" fontId="14" fillId="0" borderId="0" xfId="68" applyFont="1" applyFill="1" applyAlignment="1">
      <alignment horizontal="center" vertical="center"/>
      <protection/>
    </xf>
    <xf numFmtId="0" fontId="15" fillId="0" borderId="16" xfId="68" applyFont="1" applyFill="1" applyBorder="1" applyAlignment="1">
      <alignment horizontal="center" wrapText="1"/>
      <protection/>
    </xf>
    <xf numFmtId="0" fontId="15" fillId="0" borderId="14" xfId="68" applyFont="1" applyFill="1" applyBorder="1" applyAlignment="1">
      <alignment horizontal="center" wrapText="1"/>
      <protection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3" fontId="14" fillId="0" borderId="0" xfId="67" applyNumberFormat="1" applyFont="1" applyAlignment="1">
      <alignment horizontal="center" vertical="center" wrapText="1"/>
      <protection/>
    </xf>
    <xf numFmtId="3" fontId="14" fillId="0" borderId="0" xfId="0" applyNumberFormat="1" applyFont="1" applyAlignment="1">
      <alignment horizontal="center" vertical="center" wrapText="1"/>
    </xf>
    <xf numFmtId="172" fontId="10" fillId="4" borderId="11" xfId="0" applyNumberFormat="1" applyFont="1" applyFill="1" applyBorder="1" applyAlignment="1">
      <alignment horizontal="right" vertical="center" wrapText="1"/>
    </xf>
    <xf numFmtId="49" fontId="69" fillId="0" borderId="11" xfId="0" applyNumberFormat="1" applyFont="1" applyFill="1" applyBorder="1" applyAlignment="1">
      <alignment vertical="center" wrapText="1"/>
    </xf>
    <xf numFmtId="0" fontId="69" fillId="0" borderId="11" xfId="0" applyNumberFormat="1" applyFont="1" applyFill="1" applyBorder="1" applyAlignment="1">
      <alignment vertical="center" wrapText="1"/>
    </xf>
    <xf numFmtId="172" fontId="69" fillId="0" borderId="11" xfId="0" applyNumberFormat="1" applyFont="1" applyFill="1" applyBorder="1" applyAlignment="1">
      <alignment horizontal="right" vertical="center" wrapText="1"/>
    </xf>
    <xf numFmtId="49" fontId="69" fillId="0" borderId="11" xfId="0" applyNumberFormat="1" applyFont="1" applyFill="1" applyBorder="1" applyAlignment="1">
      <alignment horizontal="center" vertical="center" wrapText="1"/>
    </xf>
    <xf numFmtId="172" fontId="5" fillId="7" borderId="11" xfId="82" applyNumberFormat="1" applyFont="1" applyFill="1" applyBorder="1" applyAlignment="1">
      <alignment horizontal="right" vertical="center" wrapText="1"/>
    </xf>
    <xf numFmtId="172" fontId="10" fillId="7" borderId="11" xfId="82" applyNumberFormat="1" applyFont="1" applyFill="1" applyBorder="1" applyAlignment="1">
      <alignment horizontal="right" vertical="center" wrapText="1"/>
    </xf>
    <xf numFmtId="172" fontId="10" fillId="7" borderId="11" xfId="0" applyNumberFormat="1" applyFont="1" applyFill="1" applyBorder="1" applyAlignment="1">
      <alignment horizontal="right" vertical="center" wrapText="1"/>
    </xf>
    <xf numFmtId="172" fontId="14" fillId="0" borderId="11" xfId="80" applyNumberFormat="1" applyFont="1" applyFill="1" applyBorder="1" applyAlignment="1">
      <alignment vertical="center" wrapText="1"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APBEXstdData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 2 3" xfId="54"/>
    <cellStyle name="Обычный 12" xfId="55"/>
    <cellStyle name="Обычный 13" xfId="56"/>
    <cellStyle name="Обычный 14 3" xfId="57"/>
    <cellStyle name="Обычный 16" xfId="58"/>
    <cellStyle name="Обычный 2" xfId="59"/>
    <cellStyle name="Обычный 20" xfId="60"/>
    <cellStyle name="Обычный 22" xfId="61"/>
    <cellStyle name="Обычный 3" xfId="62"/>
    <cellStyle name="Обычный 5" xfId="63"/>
    <cellStyle name="Обычный 7" xfId="64"/>
    <cellStyle name="Обычный 9" xfId="65"/>
    <cellStyle name="Обычный_к думе 2009-2011 г. 2" xfId="66"/>
    <cellStyle name="Обычный_Лист1" xfId="67"/>
    <cellStyle name="Обычный_прил.3,5,7  к реш.  Расходы 2009-2011" xfId="68"/>
    <cellStyle name="Обычный_прил.4,6,8-11 к реш.  Расходы 2009-2011" xfId="69"/>
    <cellStyle name="Обычный_РАСХ98_прил. к поясн.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Процентный 2" xfId="76"/>
    <cellStyle name="Связанная ячейка" xfId="77"/>
    <cellStyle name="Стиль 1" xfId="78"/>
    <cellStyle name="Текст предупреждения" xfId="79"/>
    <cellStyle name="Comma" xfId="80"/>
    <cellStyle name="Comma [0]" xfId="81"/>
    <cellStyle name="Финансовый 2" xfId="82"/>
    <cellStyle name="Финансовый 3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0;&#1044;&#1046;&#1045;&#1058;%202019-2021\&#1059;&#1058;&#1042;&#1045;&#1056;&#1046;&#1044;&#1045;&#1053;%20&#1073;&#1102;&#1076;&#1078;&#1077;&#1090;%202019-2021%20(&#1088;&#1077;&#1096;.%20&#1057;&#1043;&#1044;%2019.12.18%20&#8470;%20428)\&#1088;&#1077;&#1096;.%20&#1057;&#1043;&#1044;_%20&#1091;&#1090;&#1074;.%20&#1073;&#1102;&#1076;&#1078;&#1077;&#1090;%20&#1057;&#1043;&#1054;%202019-2021%20(&#1087;&#1088;&#1080;&#1083;&#1086;&#1078;&#1077;&#1085;&#1080;&#1103;),%2019.12.18%20&#8470;%204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х 2019"/>
      <sheetName val="Дх 2020-2021"/>
      <sheetName val="Норм.распред."/>
      <sheetName val="МП 2019"/>
      <sheetName val="МП 2020-2021"/>
      <sheetName val="вед. 2019"/>
      <sheetName val="вед.2020-2021"/>
      <sheetName val="источники 2019"/>
      <sheetName val="госполномочия 2019"/>
      <sheetName val="госполномочия 2020-2021"/>
      <sheetName val="ГАДБ"/>
      <sheetName val="ГАИД"/>
      <sheetName val="займы 2019"/>
      <sheetName val="займы 2020-2021"/>
      <sheetName val="гарантии 2019"/>
      <sheetName val="гарантии 2020-2021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H35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113.00390625" style="1" customWidth="1"/>
    <col min="2" max="2" width="16.125" style="1" customWidth="1"/>
    <col min="3" max="3" width="9.125" style="171" customWidth="1"/>
    <col min="4" max="16384" width="9.125" style="1" customWidth="1"/>
  </cols>
  <sheetData>
    <row r="1" spans="1:8" ht="15.75">
      <c r="A1" s="252" t="s">
        <v>1094</v>
      </c>
      <c r="B1" s="252"/>
      <c r="H1" s="172"/>
    </row>
    <row r="2" spans="1:8" ht="15.75">
      <c r="A2" s="252" t="s">
        <v>1091</v>
      </c>
      <c r="B2" s="252"/>
      <c r="C2" s="1"/>
      <c r="H2" s="172"/>
    </row>
    <row r="3" spans="1:8" ht="15.75">
      <c r="A3" s="252" t="s">
        <v>1096</v>
      </c>
      <c r="B3" s="252"/>
      <c r="C3" s="1"/>
      <c r="H3" s="172"/>
    </row>
    <row r="4" spans="1:8" ht="15.75">
      <c r="A4" s="252" t="s">
        <v>1095</v>
      </c>
      <c r="B4" s="252"/>
      <c r="C4" s="1"/>
      <c r="H4" s="172"/>
    </row>
    <row r="6" spans="1:2" ht="33" customHeight="1">
      <c r="A6" s="251" t="s">
        <v>1069</v>
      </c>
      <c r="B6" s="251"/>
    </row>
    <row r="7" ht="21" customHeight="1">
      <c r="B7" s="173"/>
    </row>
    <row r="8" spans="1:3" s="176" customFormat="1" ht="31.5" customHeight="1">
      <c r="A8" s="174" t="s">
        <v>1093</v>
      </c>
      <c r="B8" s="31" t="s">
        <v>1092</v>
      </c>
      <c r="C8" s="175"/>
    </row>
    <row r="9" spans="1:3" s="176" customFormat="1" ht="15.75">
      <c r="A9" s="31">
        <v>1</v>
      </c>
      <c r="B9" s="31">
        <v>2</v>
      </c>
      <c r="C9" s="175"/>
    </row>
    <row r="10" spans="1:2" ht="24.75" customHeight="1">
      <c r="A10" s="177" t="s">
        <v>854</v>
      </c>
      <c r="B10" s="163"/>
    </row>
    <row r="11" spans="1:2" ht="31.5">
      <c r="A11" s="178" t="s">
        <v>855</v>
      </c>
      <c r="B11" s="166">
        <v>100</v>
      </c>
    </row>
    <row r="12" spans="1:2" ht="31.5">
      <c r="A12" s="178" t="s">
        <v>856</v>
      </c>
      <c r="B12" s="166">
        <v>100</v>
      </c>
    </row>
    <row r="13" spans="1:2" ht="22.5" customHeight="1">
      <c r="A13" s="178" t="s">
        <v>857</v>
      </c>
      <c r="B13" s="166">
        <v>100</v>
      </c>
    </row>
    <row r="14" spans="1:2" ht="33" customHeight="1">
      <c r="A14" s="178" t="s">
        <v>858</v>
      </c>
      <c r="B14" s="166">
        <v>100</v>
      </c>
    </row>
    <row r="15" spans="1:2" ht="23.25" customHeight="1">
      <c r="A15" s="178" t="s">
        <v>859</v>
      </c>
      <c r="B15" s="166">
        <v>100</v>
      </c>
    </row>
    <row r="16" spans="1:2" ht="22.5" customHeight="1">
      <c r="A16" s="178" t="s">
        <v>860</v>
      </c>
      <c r="B16" s="166">
        <v>100</v>
      </c>
    </row>
    <row r="17" spans="1:2" ht="33.75" customHeight="1">
      <c r="A17" s="177" t="s">
        <v>861</v>
      </c>
      <c r="B17" s="163"/>
    </row>
    <row r="18" spans="1:2" ht="50.25" customHeight="1">
      <c r="A18" s="178" t="s">
        <v>862</v>
      </c>
      <c r="B18" s="166">
        <v>50</v>
      </c>
    </row>
    <row r="19" spans="1:2" ht="66.75" customHeight="1">
      <c r="A19" s="242" t="s">
        <v>863</v>
      </c>
      <c r="B19" s="166">
        <v>50</v>
      </c>
    </row>
    <row r="20" spans="1:2" ht="64.5" customHeight="1">
      <c r="A20" s="178" t="s">
        <v>864</v>
      </c>
      <c r="B20" s="166">
        <v>50</v>
      </c>
    </row>
    <row r="21" spans="1:3" ht="24.75" customHeight="1">
      <c r="A21" s="177" t="s">
        <v>865</v>
      </c>
      <c r="B21" s="163"/>
      <c r="C21" s="179"/>
    </row>
    <row r="22" spans="1:2" ht="18.75" customHeight="1">
      <c r="A22" s="178" t="s">
        <v>866</v>
      </c>
      <c r="B22" s="166">
        <v>100</v>
      </c>
    </row>
    <row r="23" spans="1:2" ht="18" customHeight="1">
      <c r="A23" s="178" t="s">
        <v>867</v>
      </c>
      <c r="B23" s="166">
        <v>100</v>
      </c>
    </row>
    <row r="24" spans="1:2" ht="31.5">
      <c r="A24" s="178" t="s">
        <v>868</v>
      </c>
      <c r="B24" s="166">
        <v>100</v>
      </c>
    </row>
    <row r="25" spans="1:2" ht="21.75" customHeight="1">
      <c r="A25" s="177" t="s">
        <v>869</v>
      </c>
      <c r="B25" s="166"/>
    </row>
    <row r="26" spans="1:2" ht="31.5">
      <c r="A26" s="178" t="s">
        <v>870</v>
      </c>
      <c r="B26" s="166">
        <v>100</v>
      </c>
    </row>
    <row r="27" spans="1:2" ht="22.5" customHeight="1">
      <c r="A27" s="177" t="s">
        <v>871</v>
      </c>
      <c r="B27" s="166"/>
    </row>
    <row r="28" spans="1:2" ht="34.5" customHeight="1">
      <c r="A28" s="178" t="s">
        <v>872</v>
      </c>
      <c r="B28" s="166">
        <v>100</v>
      </c>
    </row>
    <row r="29" spans="1:2" ht="31.5">
      <c r="A29" s="243" t="s">
        <v>873</v>
      </c>
      <c r="B29" s="166">
        <v>100</v>
      </c>
    </row>
    <row r="30" spans="1:2" ht="21.75" customHeight="1">
      <c r="A30" s="177" t="s">
        <v>874</v>
      </c>
      <c r="B30" s="163"/>
    </row>
    <row r="31" spans="1:2" ht="22.5" customHeight="1">
      <c r="A31" s="178" t="s">
        <v>875</v>
      </c>
      <c r="B31" s="166">
        <v>100</v>
      </c>
    </row>
    <row r="32" spans="1:2" ht="33.75" customHeight="1">
      <c r="A32" s="178" t="s">
        <v>876</v>
      </c>
      <c r="B32" s="166">
        <v>100</v>
      </c>
    </row>
    <row r="33" spans="1:2" ht="21" customHeight="1">
      <c r="A33" s="178" t="s">
        <v>842</v>
      </c>
      <c r="B33" s="166">
        <v>100</v>
      </c>
    </row>
    <row r="34" spans="1:2" ht="21" customHeight="1">
      <c r="A34" s="178" t="s">
        <v>877</v>
      </c>
      <c r="B34" s="166">
        <v>100</v>
      </c>
    </row>
    <row r="35" spans="1:2" ht="21.75" customHeight="1">
      <c r="A35" s="178" t="s">
        <v>878</v>
      </c>
      <c r="B35" s="166">
        <v>100</v>
      </c>
    </row>
  </sheetData>
  <sheetProtection/>
  <mergeCells count="5">
    <mergeCell ref="A6:B6"/>
    <mergeCell ref="A1:B1"/>
    <mergeCell ref="A2:B2"/>
    <mergeCell ref="A3:B3"/>
    <mergeCell ref="A4:B4"/>
  </mergeCells>
  <printOptions/>
  <pageMargins left="1.1811023622047245" right="0.3937007874015748" top="0.7874015748031497" bottom="0.7874015748031497" header="0.31496062992125984" footer="0.31496062992125984"/>
  <pageSetup fitToHeight="1" fitToWidth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E18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2" max="2" width="63.625" style="0" customWidth="1"/>
    <col min="3" max="4" width="18.75390625" style="0" customWidth="1"/>
    <col min="5" max="5" width="17.25390625" style="0" customWidth="1"/>
  </cols>
  <sheetData>
    <row r="1" spans="4:5" ht="15.75">
      <c r="D1" s="8" t="s">
        <v>1090</v>
      </c>
      <c r="E1" s="215"/>
    </row>
    <row r="2" spans="4:5" ht="15.75">
      <c r="D2" s="9" t="s">
        <v>670</v>
      </c>
      <c r="E2" s="235"/>
    </row>
    <row r="3" spans="4:5" ht="15.75">
      <c r="D3" s="1" t="s">
        <v>671</v>
      </c>
      <c r="E3" s="235"/>
    </row>
    <row r="4" spans="4:5" ht="15.75">
      <c r="D4" s="1" t="s">
        <v>678</v>
      </c>
      <c r="E4" s="236"/>
    </row>
    <row r="5" spans="3:5" ht="15">
      <c r="C5" s="236"/>
      <c r="D5" s="236"/>
      <c r="E5" s="236"/>
    </row>
    <row r="6" spans="1:5" ht="15.75">
      <c r="A6" s="294" t="s">
        <v>1075</v>
      </c>
      <c r="B6" s="294"/>
      <c r="C6" s="294"/>
      <c r="D6" s="294"/>
      <c r="E6" s="294"/>
    </row>
    <row r="7" spans="1:5" ht="15.75">
      <c r="A7" s="229"/>
      <c r="B7" s="229"/>
      <c r="C7" s="229"/>
      <c r="D7" s="229"/>
      <c r="E7" s="229"/>
    </row>
    <row r="8" spans="1:5" ht="15.75">
      <c r="A8" s="237"/>
      <c r="B8" s="237"/>
      <c r="E8" s="241" t="s">
        <v>667</v>
      </c>
    </row>
    <row r="9" spans="1:5" ht="23.25" customHeight="1">
      <c r="A9" s="230" t="s">
        <v>1038</v>
      </c>
      <c r="B9" s="230" t="s">
        <v>1049</v>
      </c>
      <c r="C9" s="230" t="s">
        <v>719</v>
      </c>
      <c r="D9" s="230" t="s">
        <v>720</v>
      </c>
      <c r="E9" s="230" t="s">
        <v>721</v>
      </c>
    </row>
    <row r="10" spans="1:5" ht="15.75">
      <c r="A10" s="228">
        <v>1</v>
      </c>
      <c r="B10" s="228">
        <v>2</v>
      </c>
      <c r="C10" s="228">
        <v>3</v>
      </c>
      <c r="D10" s="228">
        <v>4</v>
      </c>
      <c r="E10" s="230">
        <v>5</v>
      </c>
    </row>
    <row r="11" spans="1:5" ht="31.5">
      <c r="A11" s="231" t="s">
        <v>1040</v>
      </c>
      <c r="B11" s="232" t="s">
        <v>1050</v>
      </c>
      <c r="C11" s="238"/>
      <c r="D11" s="238"/>
      <c r="E11" s="238"/>
    </row>
    <row r="12" spans="1:5" ht="32.25" customHeight="1">
      <c r="A12" s="233" t="s">
        <v>1051</v>
      </c>
      <c r="B12" s="234" t="s">
        <v>1052</v>
      </c>
      <c r="C12" s="222">
        <v>0</v>
      </c>
      <c r="D12" s="222">
        <v>0</v>
      </c>
      <c r="E12" s="222">
        <v>0</v>
      </c>
    </row>
    <row r="13" spans="1:5" ht="33.75" customHeight="1">
      <c r="A13" s="233" t="s">
        <v>1053</v>
      </c>
      <c r="B13" s="234" t="s">
        <v>1054</v>
      </c>
      <c r="C13" s="222">
        <v>0</v>
      </c>
      <c r="D13" s="222">
        <v>0</v>
      </c>
      <c r="E13" s="222">
        <v>0</v>
      </c>
    </row>
    <row r="14" spans="1:5" ht="49.5" customHeight="1">
      <c r="A14" s="233" t="s">
        <v>1055</v>
      </c>
      <c r="B14" s="234" t="s">
        <v>1056</v>
      </c>
      <c r="C14" s="222">
        <v>0</v>
      </c>
      <c r="D14" s="222">
        <v>0</v>
      </c>
      <c r="E14" s="222">
        <v>0</v>
      </c>
    </row>
    <row r="15" spans="1:5" ht="63">
      <c r="A15" s="233" t="s">
        <v>1057</v>
      </c>
      <c r="B15" s="234" t="s">
        <v>1058</v>
      </c>
      <c r="C15" s="222">
        <v>0</v>
      </c>
      <c r="D15" s="222">
        <v>0</v>
      </c>
      <c r="E15" s="222">
        <v>0</v>
      </c>
    </row>
    <row r="16" spans="1:5" ht="47.25">
      <c r="A16" s="233" t="s">
        <v>1059</v>
      </c>
      <c r="B16" s="234" t="s">
        <v>1060</v>
      </c>
      <c r="C16" s="222">
        <v>0</v>
      </c>
      <c r="D16" s="222">
        <v>0</v>
      </c>
      <c r="E16" s="222">
        <v>0</v>
      </c>
    </row>
    <row r="17" spans="1:5" ht="33" customHeight="1">
      <c r="A17" s="231" t="s">
        <v>1061</v>
      </c>
      <c r="B17" s="232" t="s">
        <v>1062</v>
      </c>
      <c r="C17" s="222">
        <v>0</v>
      </c>
      <c r="D17" s="222">
        <v>0</v>
      </c>
      <c r="E17" s="222">
        <v>0</v>
      </c>
    </row>
    <row r="18" spans="1:5" ht="20.25" customHeight="1">
      <c r="A18" s="231" t="s">
        <v>1063</v>
      </c>
      <c r="B18" s="232" t="s">
        <v>1064</v>
      </c>
      <c r="C18" s="222">
        <v>0</v>
      </c>
      <c r="D18" s="222">
        <v>0</v>
      </c>
      <c r="E18" s="222">
        <v>0</v>
      </c>
    </row>
  </sheetData>
  <sheetProtection/>
  <mergeCells count="1">
    <mergeCell ref="A6:E6"/>
  </mergeCells>
  <printOptions/>
  <pageMargins left="0.7874015748031497" right="0.7874015748031497" top="1.1811023622047245" bottom="0.3937007874015748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52"/>
  <sheetViews>
    <sheetView zoomScalePageLayoutView="0" workbookViewId="0" topLeftCell="A43">
      <selection activeCell="C59" sqref="C59"/>
    </sheetView>
  </sheetViews>
  <sheetFormatPr defaultColWidth="9.00390625" defaultRowHeight="12.75"/>
  <cols>
    <col min="1" max="1" width="6.25390625" style="156" customWidth="1"/>
    <col min="2" max="2" width="18.00390625" style="156" customWidth="1"/>
    <col min="3" max="3" width="119.25390625" style="156" customWidth="1"/>
    <col min="4" max="6" width="15.75390625" style="156" customWidth="1"/>
    <col min="7" max="16384" width="9.125" style="156" customWidth="1"/>
  </cols>
  <sheetData>
    <row r="1" spans="1:8" ht="17.25" customHeight="1">
      <c r="A1" s="1"/>
      <c r="B1" s="1"/>
      <c r="C1" s="1"/>
      <c r="D1" s="1"/>
      <c r="E1" s="27" t="s">
        <v>637</v>
      </c>
      <c r="F1" s="27"/>
      <c r="G1" s="1"/>
      <c r="H1" s="1"/>
    </row>
    <row r="2" spans="1:12" ht="17.25" customHeight="1">
      <c r="A2" s="1"/>
      <c r="B2" s="1"/>
      <c r="C2" s="1"/>
      <c r="D2" s="1"/>
      <c r="E2" s="1" t="s">
        <v>766</v>
      </c>
      <c r="F2" s="1"/>
      <c r="G2" s="1"/>
      <c r="H2" s="1"/>
      <c r="L2" s="76"/>
    </row>
    <row r="3" spans="1:12" ht="17.25" customHeight="1">
      <c r="A3" s="1"/>
      <c r="B3" s="1"/>
      <c r="C3" s="1"/>
      <c r="D3" s="1"/>
      <c r="E3" s="1" t="s">
        <v>767</v>
      </c>
      <c r="F3" s="1"/>
      <c r="G3" s="1"/>
      <c r="H3" s="1"/>
      <c r="L3" s="76"/>
    </row>
    <row r="4" spans="1:12" ht="17.25" customHeight="1">
      <c r="A4" s="1"/>
      <c r="B4" s="157"/>
      <c r="C4" s="158"/>
      <c r="D4" s="158"/>
      <c r="E4" s="1" t="s">
        <v>678</v>
      </c>
      <c r="F4" s="1"/>
      <c r="G4" s="1"/>
      <c r="H4" s="1"/>
      <c r="L4" s="76"/>
    </row>
    <row r="5" spans="1:12" ht="23.25">
      <c r="A5" s="1"/>
      <c r="B5" s="1"/>
      <c r="C5" s="1"/>
      <c r="D5" s="1"/>
      <c r="E5" s="1"/>
      <c r="F5" s="1"/>
      <c r="L5" s="76"/>
    </row>
    <row r="6" spans="1:12" ht="41.25" customHeight="1">
      <c r="A6" s="253" t="s">
        <v>1107</v>
      </c>
      <c r="B6" s="253"/>
      <c r="C6" s="253"/>
      <c r="D6" s="253"/>
      <c r="E6" s="253"/>
      <c r="F6" s="253"/>
      <c r="L6" s="76"/>
    </row>
    <row r="7" spans="1:12" ht="24.75" customHeight="1">
      <c r="A7" s="159"/>
      <c r="B7" s="159"/>
      <c r="C7" s="159"/>
      <c r="D7" s="159"/>
      <c r="E7" s="159"/>
      <c r="F7" s="159"/>
      <c r="L7" s="76"/>
    </row>
    <row r="8" spans="1:6" ht="19.5" customHeight="1">
      <c r="A8" s="1"/>
      <c r="B8" s="1"/>
      <c r="C8" s="1"/>
      <c r="D8" s="1"/>
      <c r="E8" s="1"/>
      <c r="F8" s="241" t="s">
        <v>667</v>
      </c>
    </row>
    <row r="9" spans="1:6" s="76" customFormat="1" ht="36.75" customHeight="1">
      <c r="A9" s="254" t="s">
        <v>768</v>
      </c>
      <c r="B9" s="255"/>
      <c r="C9" s="160" t="s">
        <v>769</v>
      </c>
      <c r="D9" s="160" t="s">
        <v>719</v>
      </c>
      <c r="E9" s="160" t="s">
        <v>720</v>
      </c>
      <c r="F9" s="31" t="s">
        <v>721</v>
      </c>
    </row>
    <row r="10" spans="1:6" s="76" customFormat="1" ht="19.5" customHeight="1">
      <c r="A10" s="256" t="s">
        <v>289</v>
      </c>
      <c r="B10" s="257"/>
      <c r="C10" s="161" t="s">
        <v>290</v>
      </c>
      <c r="D10" s="161" t="s">
        <v>1</v>
      </c>
      <c r="E10" s="161" t="s">
        <v>0</v>
      </c>
      <c r="F10" s="162" t="s">
        <v>770</v>
      </c>
    </row>
    <row r="11" spans="1:6" ht="23.25">
      <c r="A11" s="258" t="s">
        <v>771</v>
      </c>
      <c r="B11" s="258"/>
      <c r="C11" s="164" t="s">
        <v>772</v>
      </c>
      <c r="D11" s="165">
        <f>D12+D14+D16+D20+D24+D28+D35+D38+D41+D44+D45</f>
        <v>1241229</v>
      </c>
      <c r="E11" s="165">
        <f>E12+E14+E16+E20+E24+E28+E35+E38+E41+E44+E45</f>
        <v>1244514</v>
      </c>
      <c r="F11" s="165">
        <f>F12+F14+F16+F20+F24+F28+F35+F38+F41+F44+F45</f>
        <v>1253377</v>
      </c>
    </row>
    <row r="12" spans="1:6" ht="23.25">
      <c r="A12" s="258" t="s">
        <v>773</v>
      </c>
      <c r="B12" s="258"/>
      <c r="C12" s="164" t="s">
        <v>774</v>
      </c>
      <c r="D12" s="165">
        <f>D13</f>
        <v>767234</v>
      </c>
      <c r="E12" s="165">
        <f>E13</f>
        <v>793423</v>
      </c>
      <c r="F12" s="165">
        <f>F13</f>
        <v>803788</v>
      </c>
    </row>
    <row r="13" spans="1:6" ht="23.25">
      <c r="A13" s="259" t="s">
        <v>775</v>
      </c>
      <c r="B13" s="259"/>
      <c r="C13" s="167" t="s">
        <v>776</v>
      </c>
      <c r="D13" s="168">
        <v>767234</v>
      </c>
      <c r="E13" s="168">
        <v>793423</v>
      </c>
      <c r="F13" s="168">
        <v>803788</v>
      </c>
    </row>
    <row r="14" spans="1:6" ht="31.5">
      <c r="A14" s="258" t="s">
        <v>777</v>
      </c>
      <c r="B14" s="258"/>
      <c r="C14" s="164" t="s">
        <v>778</v>
      </c>
      <c r="D14" s="165">
        <f>D15</f>
        <v>13780</v>
      </c>
      <c r="E14" s="165">
        <f>E15</f>
        <v>13780</v>
      </c>
      <c r="F14" s="165">
        <f>F15</f>
        <v>13780</v>
      </c>
    </row>
    <row r="15" spans="1:6" ht="23.25">
      <c r="A15" s="259" t="s">
        <v>779</v>
      </c>
      <c r="B15" s="259"/>
      <c r="C15" s="167" t="s">
        <v>780</v>
      </c>
      <c r="D15" s="168">
        <v>13780</v>
      </c>
      <c r="E15" s="168">
        <v>13780</v>
      </c>
      <c r="F15" s="168">
        <v>13780</v>
      </c>
    </row>
    <row r="16" spans="1:6" ht="23.25">
      <c r="A16" s="258" t="s">
        <v>781</v>
      </c>
      <c r="B16" s="258"/>
      <c r="C16" s="164" t="s">
        <v>782</v>
      </c>
      <c r="D16" s="165">
        <f>D17+D18+D19</f>
        <v>17960</v>
      </c>
      <c r="E16" s="165">
        <f>E17+E18+E19</f>
        <v>10965</v>
      </c>
      <c r="F16" s="165">
        <f>F17+F18+F19</f>
        <v>10970</v>
      </c>
    </row>
    <row r="17" spans="1:6" ht="23.25">
      <c r="A17" s="259" t="s">
        <v>783</v>
      </c>
      <c r="B17" s="259"/>
      <c r="C17" s="167" t="s">
        <v>784</v>
      </c>
      <c r="D17" s="168">
        <v>7000</v>
      </c>
      <c r="E17" s="168"/>
      <c r="F17" s="168"/>
    </row>
    <row r="18" spans="1:6" ht="23.25">
      <c r="A18" s="259" t="s">
        <v>785</v>
      </c>
      <c r="B18" s="259"/>
      <c r="C18" s="167" t="s">
        <v>786</v>
      </c>
      <c r="D18" s="168">
        <v>290</v>
      </c>
      <c r="E18" s="168">
        <v>295</v>
      </c>
      <c r="F18" s="168">
        <v>300</v>
      </c>
    </row>
    <row r="19" spans="1:6" ht="23.25">
      <c r="A19" s="259" t="s">
        <v>787</v>
      </c>
      <c r="B19" s="259"/>
      <c r="C19" s="167" t="s">
        <v>788</v>
      </c>
      <c r="D19" s="168">
        <v>10670</v>
      </c>
      <c r="E19" s="168">
        <v>10670</v>
      </c>
      <c r="F19" s="168">
        <v>10670</v>
      </c>
    </row>
    <row r="20" spans="1:6" ht="23.25">
      <c r="A20" s="258" t="s">
        <v>789</v>
      </c>
      <c r="B20" s="258"/>
      <c r="C20" s="164" t="s">
        <v>790</v>
      </c>
      <c r="D20" s="165">
        <f>D21+D22+D23</f>
        <v>274500</v>
      </c>
      <c r="E20" s="165">
        <f>E21+E22+E23</f>
        <v>282500</v>
      </c>
      <c r="F20" s="165">
        <f>F21+F22+F23</f>
        <v>282500</v>
      </c>
    </row>
    <row r="21" spans="1:6" ht="23.25">
      <c r="A21" s="259" t="s">
        <v>791</v>
      </c>
      <c r="B21" s="259"/>
      <c r="C21" s="167" t="s">
        <v>792</v>
      </c>
      <c r="D21" s="168">
        <v>31000</v>
      </c>
      <c r="E21" s="168">
        <v>31000</v>
      </c>
      <c r="F21" s="168">
        <v>31000</v>
      </c>
    </row>
    <row r="22" spans="1:6" ht="23.25">
      <c r="A22" s="259" t="s">
        <v>793</v>
      </c>
      <c r="B22" s="259"/>
      <c r="C22" s="167" t="s">
        <v>794</v>
      </c>
      <c r="D22" s="168">
        <v>99700</v>
      </c>
      <c r="E22" s="168">
        <v>99700</v>
      </c>
      <c r="F22" s="168">
        <v>99700</v>
      </c>
    </row>
    <row r="23" spans="1:6" ht="23.25">
      <c r="A23" s="259" t="s">
        <v>795</v>
      </c>
      <c r="B23" s="259"/>
      <c r="C23" s="167" t="s">
        <v>796</v>
      </c>
      <c r="D23" s="168">
        <v>143800</v>
      </c>
      <c r="E23" s="168">
        <v>151800</v>
      </c>
      <c r="F23" s="168">
        <v>151800</v>
      </c>
    </row>
    <row r="24" spans="1:6" s="169" customFormat="1" ht="23.25">
      <c r="A24" s="258" t="s">
        <v>797</v>
      </c>
      <c r="B24" s="258"/>
      <c r="C24" s="164" t="s">
        <v>798</v>
      </c>
      <c r="D24" s="165">
        <f>D25+D26+D27</f>
        <v>13520</v>
      </c>
      <c r="E24" s="165">
        <f>E25+E26+E27</f>
        <v>13520</v>
      </c>
      <c r="F24" s="165">
        <f>F25+F26+F27</f>
        <v>13520</v>
      </c>
    </row>
    <row r="25" spans="1:6" s="169" customFormat="1" ht="23.25">
      <c r="A25" s="259" t="s">
        <v>799</v>
      </c>
      <c r="B25" s="259"/>
      <c r="C25" s="167" t="s">
        <v>800</v>
      </c>
      <c r="D25" s="168">
        <v>13000</v>
      </c>
      <c r="E25" s="168">
        <v>13000</v>
      </c>
      <c r="F25" s="168">
        <v>13000</v>
      </c>
    </row>
    <row r="26" spans="1:6" ht="23.25">
      <c r="A26" s="259" t="s">
        <v>801</v>
      </c>
      <c r="B26" s="259"/>
      <c r="C26" s="167" t="s">
        <v>802</v>
      </c>
      <c r="D26" s="168">
        <v>20</v>
      </c>
      <c r="E26" s="168">
        <v>20</v>
      </c>
      <c r="F26" s="168">
        <v>20</v>
      </c>
    </row>
    <row r="27" spans="1:6" ht="47.25">
      <c r="A27" s="259" t="s">
        <v>803</v>
      </c>
      <c r="B27" s="259"/>
      <c r="C27" s="167" t="s">
        <v>804</v>
      </c>
      <c r="D27" s="168">
        <v>500</v>
      </c>
      <c r="E27" s="168">
        <v>500</v>
      </c>
      <c r="F27" s="168">
        <v>500</v>
      </c>
    </row>
    <row r="28" spans="1:6" ht="39.75" customHeight="1">
      <c r="A28" s="258" t="s">
        <v>805</v>
      </c>
      <c r="B28" s="258"/>
      <c r="C28" s="164" t="s">
        <v>806</v>
      </c>
      <c r="D28" s="165">
        <f>D29+D30+D31+D32+D33+D34</f>
        <v>106598</v>
      </c>
      <c r="E28" s="165">
        <f>E29+E30+E31+E32+E33+E34</f>
        <v>85519</v>
      </c>
      <c r="F28" s="165">
        <f>F29+F30+F31+F32+F33+F34</f>
        <v>84993</v>
      </c>
    </row>
    <row r="29" spans="1:6" ht="47.25">
      <c r="A29" s="259" t="s">
        <v>807</v>
      </c>
      <c r="B29" s="259"/>
      <c r="C29" s="167" t="s">
        <v>808</v>
      </c>
      <c r="D29" s="168">
        <v>73350</v>
      </c>
      <c r="E29" s="168">
        <v>53350</v>
      </c>
      <c r="F29" s="168">
        <v>53350</v>
      </c>
    </row>
    <row r="30" spans="1:6" ht="47.25">
      <c r="A30" s="259" t="s">
        <v>809</v>
      </c>
      <c r="B30" s="259"/>
      <c r="C30" s="167" t="s">
        <v>810</v>
      </c>
      <c r="D30" s="168">
        <v>7216</v>
      </c>
      <c r="E30" s="168">
        <v>7100</v>
      </c>
      <c r="F30" s="168">
        <v>7050</v>
      </c>
    </row>
    <row r="31" spans="1:6" ht="33" customHeight="1">
      <c r="A31" s="259" t="s">
        <v>811</v>
      </c>
      <c r="B31" s="259"/>
      <c r="C31" s="167" t="s">
        <v>812</v>
      </c>
      <c r="D31" s="168">
        <v>6000</v>
      </c>
      <c r="E31" s="168">
        <v>5900</v>
      </c>
      <c r="F31" s="168">
        <v>5500</v>
      </c>
    </row>
    <row r="32" spans="1:6" ht="63">
      <c r="A32" s="259" t="s">
        <v>813</v>
      </c>
      <c r="B32" s="259"/>
      <c r="C32" s="167" t="s">
        <v>814</v>
      </c>
      <c r="D32" s="168">
        <v>10000</v>
      </c>
      <c r="E32" s="168">
        <v>9500</v>
      </c>
      <c r="F32" s="168">
        <v>9300</v>
      </c>
    </row>
    <row r="33" spans="1:6" ht="31.5">
      <c r="A33" s="259" t="s">
        <v>815</v>
      </c>
      <c r="B33" s="259"/>
      <c r="C33" s="167" t="s">
        <v>816</v>
      </c>
      <c r="D33" s="168">
        <v>1348</v>
      </c>
      <c r="E33" s="168">
        <v>875</v>
      </c>
      <c r="F33" s="168">
        <v>922</v>
      </c>
    </row>
    <row r="34" spans="1:6" ht="47.25">
      <c r="A34" s="259" t="s">
        <v>817</v>
      </c>
      <c r="B34" s="259"/>
      <c r="C34" s="167" t="s">
        <v>818</v>
      </c>
      <c r="D34" s="168">
        <v>8684</v>
      </c>
      <c r="E34" s="168">
        <v>8794</v>
      </c>
      <c r="F34" s="168">
        <v>8871</v>
      </c>
    </row>
    <row r="35" spans="1:6" ht="23.25">
      <c r="A35" s="258" t="s">
        <v>819</v>
      </c>
      <c r="B35" s="258"/>
      <c r="C35" s="164" t="s">
        <v>820</v>
      </c>
      <c r="D35" s="165">
        <f>D36+D37</f>
        <v>25846</v>
      </c>
      <c r="E35" s="165">
        <f>E36+E37</f>
        <v>25846</v>
      </c>
      <c r="F35" s="165">
        <f>F36+F37</f>
        <v>25846</v>
      </c>
    </row>
    <row r="36" spans="1:6" ht="23.25">
      <c r="A36" s="259" t="s">
        <v>821</v>
      </c>
      <c r="B36" s="259"/>
      <c r="C36" s="167" t="s">
        <v>822</v>
      </c>
      <c r="D36" s="168">
        <v>24846</v>
      </c>
      <c r="E36" s="168">
        <v>24846</v>
      </c>
      <c r="F36" s="168">
        <v>24846</v>
      </c>
    </row>
    <row r="37" spans="1:6" ht="23.25">
      <c r="A37" s="260" t="s">
        <v>823</v>
      </c>
      <c r="B37" s="261"/>
      <c r="C37" s="167" t="s">
        <v>824</v>
      </c>
      <c r="D37" s="168">
        <v>1000</v>
      </c>
      <c r="E37" s="168">
        <v>1000</v>
      </c>
      <c r="F37" s="168">
        <v>1000</v>
      </c>
    </row>
    <row r="38" spans="1:6" s="76" customFormat="1" ht="22.5">
      <c r="A38" s="258" t="s">
        <v>825</v>
      </c>
      <c r="B38" s="258"/>
      <c r="C38" s="164" t="s">
        <v>826</v>
      </c>
      <c r="D38" s="165">
        <f>D39+D40</f>
        <v>335</v>
      </c>
      <c r="E38" s="165">
        <f>E39+E40</f>
        <v>335</v>
      </c>
      <c r="F38" s="165">
        <f>F39+F40</f>
        <v>335</v>
      </c>
    </row>
    <row r="39" spans="1:6" ht="23.25">
      <c r="A39" s="259" t="s">
        <v>827</v>
      </c>
      <c r="B39" s="259"/>
      <c r="C39" s="167" t="s">
        <v>828</v>
      </c>
      <c r="D39" s="168">
        <v>35</v>
      </c>
      <c r="E39" s="168">
        <v>35</v>
      </c>
      <c r="F39" s="168">
        <v>35</v>
      </c>
    </row>
    <row r="40" spans="1:6" ht="23.25">
      <c r="A40" s="259" t="s">
        <v>829</v>
      </c>
      <c r="B40" s="259"/>
      <c r="C40" s="167" t="s">
        <v>830</v>
      </c>
      <c r="D40" s="168">
        <v>300</v>
      </c>
      <c r="E40" s="168">
        <v>300</v>
      </c>
      <c r="F40" s="168">
        <v>300</v>
      </c>
    </row>
    <row r="41" spans="1:6" ht="23.25">
      <c r="A41" s="258" t="s">
        <v>831</v>
      </c>
      <c r="B41" s="258"/>
      <c r="C41" s="164" t="s">
        <v>832</v>
      </c>
      <c r="D41" s="165">
        <f>D42+D43</f>
        <v>5105</v>
      </c>
      <c r="E41" s="165">
        <f>E42+E43</f>
        <v>2328</v>
      </c>
      <c r="F41" s="165">
        <f>F42+F43</f>
        <v>1500</v>
      </c>
    </row>
    <row r="42" spans="1:6" s="169" customFormat="1" ht="47.25">
      <c r="A42" s="259" t="s">
        <v>833</v>
      </c>
      <c r="B42" s="259"/>
      <c r="C42" s="167" t="s">
        <v>834</v>
      </c>
      <c r="D42" s="168">
        <v>4005</v>
      </c>
      <c r="E42" s="168">
        <v>1828</v>
      </c>
      <c r="F42" s="168">
        <v>1000</v>
      </c>
    </row>
    <row r="43" spans="1:6" s="169" customFormat="1" ht="31.5">
      <c r="A43" s="259" t="s">
        <v>835</v>
      </c>
      <c r="B43" s="259"/>
      <c r="C43" s="167" t="s">
        <v>836</v>
      </c>
      <c r="D43" s="168">
        <v>1100</v>
      </c>
      <c r="E43" s="168">
        <v>500</v>
      </c>
      <c r="F43" s="168">
        <v>500</v>
      </c>
    </row>
    <row r="44" spans="1:6" s="169" customFormat="1" ht="23.25">
      <c r="A44" s="258" t="s">
        <v>837</v>
      </c>
      <c r="B44" s="258"/>
      <c r="C44" s="164" t="s">
        <v>838</v>
      </c>
      <c r="D44" s="165">
        <v>14000</v>
      </c>
      <c r="E44" s="165">
        <v>14000</v>
      </c>
      <c r="F44" s="165">
        <v>14000</v>
      </c>
    </row>
    <row r="45" spans="1:6" s="169" customFormat="1" ht="23.25">
      <c r="A45" s="258" t="s">
        <v>839</v>
      </c>
      <c r="B45" s="258"/>
      <c r="C45" s="164" t="s">
        <v>840</v>
      </c>
      <c r="D45" s="165">
        <f>D46</f>
        <v>2351</v>
      </c>
      <c r="E45" s="165">
        <f>E46</f>
        <v>2298</v>
      </c>
      <c r="F45" s="165">
        <f>F46</f>
        <v>2145</v>
      </c>
    </row>
    <row r="46" spans="1:6" s="169" customFormat="1" ht="23.25">
      <c r="A46" s="259" t="s">
        <v>841</v>
      </c>
      <c r="B46" s="259"/>
      <c r="C46" s="167" t="s">
        <v>842</v>
      </c>
      <c r="D46" s="168">
        <v>2351</v>
      </c>
      <c r="E46" s="168">
        <v>2298</v>
      </c>
      <c r="F46" s="168">
        <v>2145</v>
      </c>
    </row>
    <row r="47" spans="1:6" s="169" customFormat="1" ht="36" customHeight="1">
      <c r="A47" s="263" t="s">
        <v>843</v>
      </c>
      <c r="B47" s="264"/>
      <c r="C47" s="170" t="s">
        <v>844</v>
      </c>
      <c r="D47" s="165">
        <f>D48+D49+D50+D51</f>
        <v>1685264.1</v>
      </c>
      <c r="E47" s="165">
        <f>E48+E49+E50+E51</f>
        <v>2094085.0999999999</v>
      </c>
      <c r="F47" s="165">
        <f>F48+F49+F50+F51</f>
        <v>1588592.5000000002</v>
      </c>
    </row>
    <row r="48" spans="1:6" ht="23.25">
      <c r="A48" s="259" t="s">
        <v>845</v>
      </c>
      <c r="B48" s="259"/>
      <c r="C48" s="167" t="s">
        <v>846</v>
      </c>
      <c r="D48" s="168">
        <v>120538.5</v>
      </c>
      <c r="E48" s="168">
        <v>269952.5</v>
      </c>
      <c r="F48" s="168">
        <v>94886.9</v>
      </c>
    </row>
    <row r="49" spans="1:6" ht="23.25">
      <c r="A49" s="259" t="s">
        <v>847</v>
      </c>
      <c r="B49" s="259"/>
      <c r="C49" s="167" t="s">
        <v>848</v>
      </c>
      <c r="D49" s="168">
        <v>418486.5</v>
      </c>
      <c r="E49" s="168">
        <v>577843.9</v>
      </c>
      <c r="F49" s="168">
        <v>154175.2</v>
      </c>
    </row>
    <row r="50" spans="1:6" ht="23.25">
      <c r="A50" s="259" t="s">
        <v>849</v>
      </c>
      <c r="B50" s="259"/>
      <c r="C50" s="167" t="s">
        <v>850</v>
      </c>
      <c r="D50" s="168">
        <v>1119821.6</v>
      </c>
      <c r="E50" s="168">
        <v>1219113</v>
      </c>
      <c r="F50" s="168">
        <v>1203740.1</v>
      </c>
    </row>
    <row r="51" spans="1:6" ht="23.25">
      <c r="A51" s="260" t="s">
        <v>851</v>
      </c>
      <c r="B51" s="261"/>
      <c r="C51" s="167" t="s">
        <v>852</v>
      </c>
      <c r="D51" s="168">
        <v>26417.5</v>
      </c>
      <c r="E51" s="168">
        <v>27175.7</v>
      </c>
      <c r="F51" s="168">
        <v>135790.3</v>
      </c>
    </row>
    <row r="52" spans="1:6" ht="30" customHeight="1">
      <c r="A52" s="262"/>
      <c r="B52" s="262"/>
      <c r="C52" s="164" t="s">
        <v>853</v>
      </c>
      <c r="D52" s="165">
        <f>D11+D47</f>
        <v>2926493.1</v>
      </c>
      <c r="E52" s="165">
        <f>E11+E47</f>
        <v>3338599.0999999996</v>
      </c>
      <c r="F52" s="165">
        <f>F11+F47</f>
        <v>2841969.5</v>
      </c>
    </row>
  </sheetData>
  <sheetProtection/>
  <mergeCells count="45">
    <mergeCell ref="A50:B50"/>
    <mergeCell ref="A51:B51"/>
    <mergeCell ref="A52:B52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6:F6"/>
    <mergeCell ref="A9:B9"/>
    <mergeCell ref="A10:B10"/>
    <mergeCell ref="A11:B11"/>
    <mergeCell ref="A12:B12"/>
    <mergeCell ref="A13:B13"/>
  </mergeCells>
  <printOptions/>
  <pageMargins left="1.1811023622047245" right="0.3937007874015748" top="0.7874015748031497" bottom="0.7874015748031497" header="0.31496062992125984" footer="0.31496062992125984"/>
  <pageSetup fitToHeight="2" fitToWidth="1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599"/>
  <sheetViews>
    <sheetView zoomScalePageLayoutView="80" workbookViewId="0" topLeftCell="A99">
      <selection activeCell="C107" sqref="C107"/>
    </sheetView>
  </sheetViews>
  <sheetFormatPr defaultColWidth="40.75390625" defaultRowHeight="12.75"/>
  <cols>
    <col min="1" max="1" width="21.375" style="6" customWidth="1"/>
    <col min="2" max="2" width="13.00390625" style="6" customWidth="1"/>
    <col min="3" max="3" width="119.875" style="7" customWidth="1"/>
    <col min="4" max="4" width="21.25390625" style="2" customWidth="1"/>
    <col min="5" max="6" width="19.00390625" style="2" customWidth="1"/>
    <col min="7" max="7" width="15.00390625" style="2" customWidth="1"/>
    <col min="8" max="8" width="14.375" style="2" customWidth="1"/>
    <col min="9" max="9" width="18.00390625" style="2" customWidth="1"/>
    <col min="10" max="10" width="17.375" style="2" customWidth="1"/>
    <col min="11" max="11" width="18.25390625" style="2" customWidth="1"/>
    <col min="12" max="12" width="14.125" style="2" customWidth="1"/>
    <col min="13" max="13" width="19.125" style="2" customWidth="1"/>
    <col min="14" max="16384" width="40.75390625" style="2" customWidth="1"/>
  </cols>
  <sheetData>
    <row r="1" spans="1:6" ht="20.25" customHeight="1">
      <c r="A1" s="265"/>
      <c r="B1" s="265"/>
      <c r="C1" s="47"/>
      <c r="D1" s="8"/>
      <c r="E1" s="8" t="s">
        <v>1076</v>
      </c>
      <c r="F1" s="8"/>
    </row>
    <row r="2" spans="1:6" ht="18.75">
      <c r="A2" s="266"/>
      <c r="B2" s="266"/>
      <c r="D2" s="9"/>
      <c r="E2" s="9" t="s">
        <v>670</v>
      </c>
      <c r="F2" s="9"/>
    </row>
    <row r="3" spans="4:6" ht="18.75">
      <c r="D3" s="64"/>
      <c r="E3" s="64" t="s">
        <v>671</v>
      </c>
      <c r="F3" s="64"/>
    </row>
    <row r="4" spans="4:6" ht="18.75">
      <c r="D4" s="1"/>
      <c r="E4" s="1" t="s">
        <v>678</v>
      </c>
      <c r="F4" s="1"/>
    </row>
    <row r="6" spans="1:6" ht="45.75" customHeight="1">
      <c r="A6" s="267" t="s">
        <v>1070</v>
      </c>
      <c r="B6" s="267"/>
      <c r="C6" s="267"/>
      <c r="D6" s="267"/>
      <c r="E6" s="267"/>
      <c r="F6" s="267"/>
    </row>
    <row r="7" spans="1:6" ht="18.75" customHeight="1">
      <c r="A7" s="10"/>
      <c r="B7" s="5"/>
      <c r="C7" s="5"/>
      <c r="D7" s="4"/>
      <c r="E7" s="4"/>
      <c r="F7" s="4"/>
    </row>
    <row r="8" spans="4:6" ht="18.75">
      <c r="D8" s="24"/>
      <c r="E8" s="24"/>
      <c r="F8" s="24" t="s">
        <v>667</v>
      </c>
    </row>
    <row r="9" spans="1:6" s="3" customFormat="1" ht="41.25" customHeight="1">
      <c r="A9" s="11" t="s">
        <v>3</v>
      </c>
      <c r="B9" s="11" t="s">
        <v>4</v>
      </c>
      <c r="C9" s="12" t="s">
        <v>2</v>
      </c>
      <c r="D9" s="13" t="s">
        <v>719</v>
      </c>
      <c r="E9" s="13" t="s">
        <v>720</v>
      </c>
      <c r="F9" s="13" t="s">
        <v>721</v>
      </c>
    </row>
    <row r="10" spans="1:6" s="4" customFormat="1" ht="18.75">
      <c r="A10" s="59" t="s">
        <v>289</v>
      </c>
      <c r="B10" s="59" t="s">
        <v>290</v>
      </c>
      <c r="C10" s="12">
        <v>3</v>
      </c>
      <c r="D10" s="13">
        <v>4</v>
      </c>
      <c r="E10" s="13">
        <v>5</v>
      </c>
      <c r="F10" s="13">
        <v>6</v>
      </c>
    </row>
    <row r="11" spans="1:6" ht="37.5">
      <c r="A11" s="18" t="s">
        <v>5</v>
      </c>
      <c r="B11" s="18" t="s">
        <v>274</v>
      </c>
      <c r="C11" s="95" t="s">
        <v>6</v>
      </c>
      <c r="D11" s="96">
        <f>D12+D49</f>
        <v>1677087.7433500001</v>
      </c>
      <c r="E11" s="96">
        <f>E12+E49</f>
        <v>1856498.25</v>
      </c>
      <c r="F11" s="96">
        <f>F12+F49</f>
        <v>1456268.1</v>
      </c>
    </row>
    <row r="12" spans="1:6" ht="37.5">
      <c r="A12" s="18" t="s">
        <v>7</v>
      </c>
      <c r="B12" s="18" t="s">
        <v>274</v>
      </c>
      <c r="C12" s="95" t="s">
        <v>8</v>
      </c>
      <c r="D12" s="96">
        <f>D13+D36</f>
        <v>270932.74335</v>
      </c>
      <c r="E12" s="96">
        <f>E13+E36</f>
        <v>395406.65</v>
      </c>
      <c r="F12" s="96">
        <f>F13+F36</f>
        <v>18055.7</v>
      </c>
    </row>
    <row r="13" spans="1:6" ht="37.5">
      <c r="A13" s="18" t="s">
        <v>9</v>
      </c>
      <c r="B13" s="18"/>
      <c r="C13" s="95" t="s">
        <v>464</v>
      </c>
      <c r="D13" s="96">
        <f>D14+D16+D18+D20+D22+D26+D30+D34</f>
        <v>269412.14335</v>
      </c>
      <c r="E13" s="96">
        <f>E14+E16+E18+E20+E22+E26+E30+E34</f>
        <v>394093.05000000005</v>
      </c>
      <c r="F13" s="96">
        <f>F14+F16+F18+F20+F22+F26+F30+F34</f>
        <v>16856.5</v>
      </c>
    </row>
    <row r="14" spans="1:6" ht="18.75">
      <c r="A14" s="14" t="s">
        <v>10</v>
      </c>
      <c r="B14" s="14" t="s">
        <v>274</v>
      </c>
      <c r="C14" s="45" t="s">
        <v>456</v>
      </c>
      <c r="D14" s="54">
        <f>D15</f>
        <v>10951.7</v>
      </c>
      <c r="E14" s="54">
        <f>E15</f>
        <v>10951.7</v>
      </c>
      <c r="F14" s="54">
        <f>F15</f>
        <v>9856.5</v>
      </c>
    </row>
    <row r="15" spans="1:6" ht="18.75">
      <c r="A15" s="14"/>
      <c r="B15" s="14" t="s">
        <v>45</v>
      </c>
      <c r="C15" s="46" t="s">
        <v>46</v>
      </c>
      <c r="D15" s="54">
        <v>10951.7</v>
      </c>
      <c r="E15" s="54">
        <v>10951.7</v>
      </c>
      <c r="F15" s="54">
        <v>9856.5</v>
      </c>
    </row>
    <row r="16" spans="1:6" ht="37.5">
      <c r="A16" s="14" t="s">
        <v>293</v>
      </c>
      <c r="B16" s="14"/>
      <c r="C16" s="46" t="s">
        <v>294</v>
      </c>
      <c r="D16" s="54">
        <f>D17</f>
        <v>1000</v>
      </c>
      <c r="E16" s="54">
        <f>E17</f>
        <v>1000</v>
      </c>
      <c r="F16" s="54">
        <f>F17</f>
        <v>1000</v>
      </c>
    </row>
    <row r="17" spans="1:6" ht="37.5">
      <c r="A17" s="14"/>
      <c r="B17" s="14" t="s">
        <v>11</v>
      </c>
      <c r="C17" s="46" t="s">
        <v>12</v>
      </c>
      <c r="D17" s="54">
        <v>1000</v>
      </c>
      <c r="E17" s="54">
        <v>1000</v>
      </c>
      <c r="F17" s="54">
        <v>1000</v>
      </c>
    </row>
    <row r="18" spans="1:6" ht="37.5">
      <c r="A18" s="14" t="s">
        <v>13</v>
      </c>
      <c r="B18" s="14" t="s">
        <v>274</v>
      </c>
      <c r="C18" s="45" t="s">
        <v>366</v>
      </c>
      <c r="D18" s="54">
        <f>D19</f>
        <v>3000</v>
      </c>
      <c r="E18" s="54">
        <f>E19</f>
        <v>2000</v>
      </c>
      <c r="F18" s="54">
        <f>F19</f>
        <v>1000</v>
      </c>
    </row>
    <row r="19" spans="1:6" ht="37.5">
      <c r="A19" s="14"/>
      <c r="B19" s="14" t="s">
        <v>11</v>
      </c>
      <c r="C19" s="46" t="s">
        <v>12</v>
      </c>
      <c r="D19" s="54">
        <v>3000</v>
      </c>
      <c r="E19" s="54">
        <v>2000</v>
      </c>
      <c r="F19" s="54">
        <v>1000</v>
      </c>
    </row>
    <row r="20" spans="1:6" ht="37.5">
      <c r="A20" s="48" t="s">
        <v>478</v>
      </c>
      <c r="B20" s="48"/>
      <c r="C20" s="50" t="s">
        <v>602</v>
      </c>
      <c r="D20" s="54">
        <f>D21</f>
        <v>15000</v>
      </c>
      <c r="E20" s="54">
        <f>E21</f>
        <v>5000</v>
      </c>
      <c r="F20" s="54">
        <f>F21</f>
        <v>5000</v>
      </c>
    </row>
    <row r="21" spans="1:6" ht="18.75">
      <c r="A21" s="14"/>
      <c r="B21" s="14" t="s">
        <v>14</v>
      </c>
      <c r="C21" s="46" t="s">
        <v>15</v>
      </c>
      <c r="D21" s="54">
        <v>15000</v>
      </c>
      <c r="E21" s="54">
        <v>5000</v>
      </c>
      <c r="F21" s="54">
        <v>5000</v>
      </c>
    </row>
    <row r="22" spans="1:6" ht="75">
      <c r="A22" s="14" t="s">
        <v>561</v>
      </c>
      <c r="B22" s="14"/>
      <c r="C22" s="46" t="s">
        <v>562</v>
      </c>
      <c r="D22" s="55">
        <f>D23</f>
        <v>47331.15</v>
      </c>
      <c r="E22" s="55">
        <f>E23</f>
        <v>23783.95</v>
      </c>
      <c r="F22" s="54"/>
    </row>
    <row r="23" spans="1:6" ht="18.75">
      <c r="A23" s="14"/>
      <c r="B23" s="14" t="s">
        <v>156</v>
      </c>
      <c r="C23" s="46" t="s">
        <v>171</v>
      </c>
      <c r="D23" s="55">
        <f>D25</f>
        <v>47331.15</v>
      </c>
      <c r="E23" s="55">
        <f>E25</f>
        <v>23783.95</v>
      </c>
      <c r="F23" s="54"/>
    </row>
    <row r="24" spans="1:6" ht="18.75">
      <c r="A24" s="14"/>
      <c r="B24" s="14"/>
      <c r="C24" s="46" t="s">
        <v>482</v>
      </c>
      <c r="D24" s="55"/>
      <c r="E24" s="55"/>
      <c r="F24" s="54"/>
    </row>
    <row r="25" spans="1:6" ht="18.75">
      <c r="A25" s="14"/>
      <c r="B25" s="14"/>
      <c r="C25" s="46" t="s">
        <v>635</v>
      </c>
      <c r="D25" s="55">
        <v>47331.15</v>
      </c>
      <c r="E25" s="55">
        <v>23783.95</v>
      </c>
      <c r="F25" s="54"/>
    </row>
    <row r="26" spans="1:6" ht="75">
      <c r="A26" s="83" t="s">
        <v>561</v>
      </c>
      <c r="B26" s="83"/>
      <c r="C26" s="84" t="s">
        <v>694</v>
      </c>
      <c r="D26" s="102">
        <f>D27</f>
        <v>163630.7</v>
      </c>
      <c r="E26" s="102">
        <f>E27</f>
        <v>325118</v>
      </c>
      <c r="F26" s="102"/>
    </row>
    <row r="27" spans="1:6" ht="18.75">
      <c r="A27" s="83"/>
      <c r="B27" s="83" t="s">
        <v>156</v>
      </c>
      <c r="C27" s="84" t="s">
        <v>171</v>
      </c>
      <c r="D27" s="102">
        <f>D29</f>
        <v>163630.7</v>
      </c>
      <c r="E27" s="102">
        <f>E29</f>
        <v>325118</v>
      </c>
      <c r="F27" s="102"/>
    </row>
    <row r="28" spans="1:6" ht="18.75">
      <c r="A28" s="83"/>
      <c r="B28" s="83"/>
      <c r="C28" s="84" t="s">
        <v>482</v>
      </c>
      <c r="D28" s="102"/>
      <c r="E28" s="102"/>
      <c r="F28" s="102"/>
    </row>
    <row r="29" spans="1:6" ht="18.75">
      <c r="A29" s="83"/>
      <c r="B29" s="83"/>
      <c r="C29" s="84" t="s">
        <v>635</v>
      </c>
      <c r="D29" s="102">
        <v>163630.7</v>
      </c>
      <c r="E29" s="102">
        <v>325118</v>
      </c>
      <c r="F29" s="102"/>
    </row>
    <row r="30" spans="1:6" ht="56.25">
      <c r="A30" s="14" t="s">
        <v>465</v>
      </c>
      <c r="B30" s="14"/>
      <c r="C30" s="46" t="s">
        <v>651</v>
      </c>
      <c r="D30" s="55">
        <f>D31</f>
        <v>4366</v>
      </c>
      <c r="E30" s="55">
        <f>E31</f>
        <v>26239.4</v>
      </c>
      <c r="F30" s="55"/>
    </row>
    <row r="31" spans="1:6" ht="18.75">
      <c r="A31" s="14"/>
      <c r="B31" s="14" t="s">
        <v>156</v>
      </c>
      <c r="C31" s="46" t="s">
        <v>171</v>
      </c>
      <c r="D31" s="55">
        <f>D33</f>
        <v>4366</v>
      </c>
      <c r="E31" s="55">
        <f>E33</f>
        <v>26239.4</v>
      </c>
      <c r="F31" s="55"/>
    </row>
    <row r="32" spans="1:6" ht="18.75">
      <c r="A32" s="14"/>
      <c r="B32" s="14"/>
      <c r="C32" s="46" t="s">
        <v>482</v>
      </c>
      <c r="D32" s="55"/>
      <c r="E32" s="55"/>
      <c r="F32" s="55"/>
    </row>
    <row r="33" spans="1:6" ht="18.75">
      <c r="A33" s="14"/>
      <c r="B33" s="14"/>
      <c r="C33" s="46" t="s">
        <v>635</v>
      </c>
      <c r="D33" s="55">
        <v>4366</v>
      </c>
      <c r="E33" s="55">
        <v>26239.4</v>
      </c>
      <c r="F33" s="55"/>
    </row>
    <row r="34" spans="1:6" ht="37.5">
      <c r="A34" s="14" t="s">
        <v>606</v>
      </c>
      <c r="B34" s="14"/>
      <c r="C34" s="45" t="s">
        <v>623</v>
      </c>
      <c r="D34" s="55">
        <f>D35</f>
        <v>24132.59335</v>
      </c>
      <c r="E34" s="55"/>
      <c r="F34" s="55"/>
    </row>
    <row r="35" spans="1:6" ht="37.5">
      <c r="A35" s="14"/>
      <c r="B35" s="14" t="s">
        <v>11</v>
      </c>
      <c r="C35" s="46" t="s">
        <v>12</v>
      </c>
      <c r="D35" s="55">
        <f>1460.69369+18832.1615+3839.73816</f>
        <v>24132.59335</v>
      </c>
      <c r="E35" s="55"/>
      <c r="F35" s="55"/>
    </row>
    <row r="36" spans="1:6" ht="37.5">
      <c r="A36" s="18" t="s">
        <v>16</v>
      </c>
      <c r="B36" s="18"/>
      <c r="C36" s="95" t="s">
        <v>457</v>
      </c>
      <c r="D36" s="96">
        <f>D37+D41+D44+D46</f>
        <v>1520.6</v>
      </c>
      <c r="E36" s="96">
        <f>E37+E41+E44+E46</f>
        <v>1313.6</v>
      </c>
      <c r="F36" s="96">
        <f>F37+F41+F44+F46</f>
        <v>1199.2</v>
      </c>
    </row>
    <row r="37" spans="1:6" ht="18.75">
      <c r="A37" s="14" t="s">
        <v>17</v>
      </c>
      <c r="B37" s="14" t="s">
        <v>274</v>
      </c>
      <c r="C37" s="45" t="s">
        <v>18</v>
      </c>
      <c r="D37" s="54">
        <f>D38+D39+D40</f>
        <v>438.4</v>
      </c>
      <c r="E37" s="54">
        <f>E38+E39+E40</f>
        <v>383</v>
      </c>
      <c r="F37" s="54">
        <f>F38+F39+F40</f>
        <v>351.6</v>
      </c>
    </row>
    <row r="38" spans="1:6" ht="18.75">
      <c r="A38" s="14"/>
      <c r="B38" s="14" t="s">
        <v>14</v>
      </c>
      <c r="C38" s="46" t="s">
        <v>15</v>
      </c>
      <c r="D38" s="54">
        <v>49.8</v>
      </c>
      <c r="E38" s="54">
        <v>49.8</v>
      </c>
      <c r="F38" s="54">
        <v>49.8</v>
      </c>
    </row>
    <row r="39" spans="1:6" ht="18.75">
      <c r="A39" s="14"/>
      <c r="B39" s="14" t="s">
        <v>19</v>
      </c>
      <c r="C39" s="46" t="s">
        <v>20</v>
      </c>
      <c r="D39" s="54">
        <v>19.2</v>
      </c>
      <c r="E39" s="54">
        <v>19.2</v>
      </c>
      <c r="F39" s="54">
        <v>19.2</v>
      </c>
    </row>
    <row r="40" spans="1:6" ht="37.5">
      <c r="A40" s="14"/>
      <c r="B40" s="14" t="s">
        <v>11</v>
      </c>
      <c r="C40" s="46" t="s">
        <v>12</v>
      </c>
      <c r="D40" s="54">
        <v>369.4</v>
      </c>
      <c r="E40" s="54">
        <v>314</v>
      </c>
      <c r="F40" s="54">
        <v>282.6</v>
      </c>
    </row>
    <row r="41" spans="1:6" ht="18.75">
      <c r="A41" s="14" t="s">
        <v>21</v>
      </c>
      <c r="B41" s="14" t="s">
        <v>274</v>
      </c>
      <c r="C41" s="45" t="s">
        <v>22</v>
      </c>
      <c r="D41" s="54">
        <f>D42+D43</f>
        <v>127.2</v>
      </c>
      <c r="E41" s="54">
        <f>E42+E43</f>
        <v>108.1</v>
      </c>
      <c r="F41" s="54">
        <f>F42+F43</f>
        <v>97.3</v>
      </c>
    </row>
    <row r="42" spans="1:6" ht="18.75">
      <c r="A42" s="14"/>
      <c r="B42" s="14" t="s">
        <v>14</v>
      </c>
      <c r="C42" s="46" t="s">
        <v>15</v>
      </c>
      <c r="D42" s="54">
        <v>27.2</v>
      </c>
      <c r="E42" s="54">
        <v>23.1</v>
      </c>
      <c r="F42" s="54">
        <v>20.8</v>
      </c>
    </row>
    <row r="43" spans="1:6" ht="37.5">
      <c r="A43" s="14"/>
      <c r="B43" s="14" t="s">
        <v>11</v>
      </c>
      <c r="C43" s="46" t="s">
        <v>12</v>
      </c>
      <c r="D43" s="54">
        <v>100</v>
      </c>
      <c r="E43" s="54">
        <v>85</v>
      </c>
      <c r="F43" s="54">
        <v>76.5</v>
      </c>
    </row>
    <row r="44" spans="1:6" ht="18.75">
      <c r="A44" s="14" t="s">
        <v>23</v>
      </c>
      <c r="B44" s="14" t="s">
        <v>274</v>
      </c>
      <c r="C44" s="45" t="s">
        <v>404</v>
      </c>
      <c r="D44" s="54">
        <f>D45</f>
        <v>850</v>
      </c>
      <c r="E44" s="54">
        <f>E45</f>
        <v>722.5</v>
      </c>
      <c r="F44" s="54">
        <f>F45</f>
        <v>650.3</v>
      </c>
    </row>
    <row r="45" spans="1:6" ht="37.5">
      <c r="A45" s="14"/>
      <c r="B45" s="14" t="s">
        <v>11</v>
      </c>
      <c r="C45" s="46" t="s">
        <v>12</v>
      </c>
      <c r="D45" s="54">
        <v>850</v>
      </c>
      <c r="E45" s="54">
        <v>722.5</v>
      </c>
      <c r="F45" s="54">
        <v>650.3</v>
      </c>
    </row>
    <row r="46" spans="1:6" ht="18.75">
      <c r="A46" s="14" t="s">
        <v>24</v>
      </c>
      <c r="B46" s="14" t="s">
        <v>274</v>
      </c>
      <c r="C46" s="45" t="s">
        <v>567</v>
      </c>
      <c r="D46" s="54">
        <f>D47+D48</f>
        <v>105</v>
      </c>
      <c r="E46" s="54">
        <f>E47+E48</f>
        <v>100</v>
      </c>
      <c r="F46" s="54">
        <f>F47+F48</f>
        <v>100</v>
      </c>
    </row>
    <row r="47" spans="1:6" ht="18.75">
      <c r="A47" s="14"/>
      <c r="B47" s="14" t="s">
        <v>14</v>
      </c>
      <c r="C47" s="46" t="s">
        <v>15</v>
      </c>
      <c r="D47" s="54">
        <v>35</v>
      </c>
      <c r="E47" s="54">
        <v>30</v>
      </c>
      <c r="F47" s="54">
        <v>30</v>
      </c>
    </row>
    <row r="48" spans="1:6" ht="18.75">
      <c r="A48" s="14"/>
      <c r="B48" s="14" t="s">
        <v>19</v>
      </c>
      <c r="C48" s="46" t="s">
        <v>20</v>
      </c>
      <c r="D48" s="54">
        <v>70</v>
      </c>
      <c r="E48" s="54">
        <v>70</v>
      </c>
      <c r="F48" s="54">
        <v>70</v>
      </c>
    </row>
    <row r="49" spans="1:6" ht="37.5">
      <c r="A49" s="18" t="s">
        <v>25</v>
      </c>
      <c r="B49" s="18" t="s">
        <v>274</v>
      </c>
      <c r="C49" s="95" t="s">
        <v>402</v>
      </c>
      <c r="D49" s="96">
        <f>D50+D62</f>
        <v>1406155</v>
      </c>
      <c r="E49" s="96">
        <f>E50+E62</f>
        <v>1461091.6</v>
      </c>
      <c r="F49" s="96">
        <f>F50+F62</f>
        <v>1438212.4000000001</v>
      </c>
    </row>
    <row r="50" spans="1:6" ht="37.5">
      <c r="A50" s="18" t="s">
        <v>26</v>
      </c>
      <c r="B50" s="18"/>
      <c r="C50" s="95" t="s">
        <v>27</v>
      </c>
      <c r="D50" s="96">
        <f>D51+D54+D56+D58+D60</f>
        <v>322278.1</v>
      </c>
      <c r="E50" s="96">
        <f>E51+E54+E56+E58+E60</f>
        <v>290026.60000000003</v>
      </c>
      <c r="F50" s="96">
        <f>F51+F54+F56+F58+F60</f>
        <v>261023.80000000002</v>
      </c>
    </row>
    <row r="51" spans="1:6" ht="18.75">
      <c r="A51" s="14" t="s">
        <v>29</v>
      </c>
      <c r="B51" s="14" t="s">
        <v>274</v>
      </c>
      <c r="C51" s="45" t="s">
        <v>30</v>
      </c>
      <c r="D51" s="54">
        <f>D52+D53</f>
        <v>10188.7</v>
      </c>
      <c r="E51" s="54">
        <f>E52+E53</f>
        <v>9801.800000000001</v>
      </c>
      <c r="F51" s="54">
        <f>F52+F53</f>
        <v>8821.599999999999</v>
      </c>
    </row>
    <row r="52" spans="1:6" ht="56.25">
      <c r="A52" s="14"/>
      <c r="B52" s="14" t="s">
        <v>31</v>
      </c>
      <c r="C52" s="46" t="s">
        <v>32</v>
      </c>
      <c r="D52" s="54">
        <v>10056</v>
      </c>
      <c r="E52" s="54">
        <v>9669.2</v>
      </c>
      <c r="F52" s="54">
        <v>8702.3</v>
      </c>
    </row>
    <row r="53" spans="1:6" ht="18.75">
      <c r="A53" s="14"/>
      <c r="B53" s="14" t="s">
        <v>14</v>
      </c>
      <c r="C53" s="46" t="s">
        <v>15</v>
      </c>
      <c r="D53" s="54">
        <v>132.7</v>
      </c>
      <c r="E53" s="54">
        <v>132.6</v>
      </c>
      <c r="F53" s="54">
        <v>119.3</v>
      </c>
    </row>
    <row r="54" spans="1:6" ht="18.75">
      <c r="A54" s="14" t="s">
        <v>28</v>
      </c>
      <c r="B54" s="14" t="s">
        <v>274</v>
      </c>
      <c r="C54" s="45" t="s">
        <v>403</v>
      </c>
      <c r="D54" s="54">
        <f>D55</f>
        <v>124302.9</v>
      </c>
      <c r="E54" s="54">
        <f>E55</f>
        <v>111872.6</v>
      </c>
      <c r="F54" s="54">
        <f>F55</f>
        <v>100685.3</v>
      </c>
    </row>
    <row r="55" spans="1:6" ht="37.5">
      <c r="A55" s="14"/>
      <c r="B55" s="14" t="s">
        <v>11</v>
      </c>
      <c r="C55" s="46" t="s">
        <v>12</v>
      </c>
      <c r="D55" s="54">
        <v>124302.9</v>
      </c>
      <c r="E55" s="54">
        <v>111872.6</v>
      </c>
      <c r="F55" s="54">
        <v>100685.3</v>
      </c>
    </row>
    <row r="56" spans="1:6" ht="18.75">
      <c r="A56" s="14" t="s">
        <v>33</v>
      </c>
      <c r="B56" s="14" t="s">
        <v>274</v>
      </c>
      <c r="C56" s="45" t="s">
        <v>34</v>
      </c>
      <c r="D56" s="54">
        <f>D57</f>
        <v>96490.5</v>
      </c>
      <c r="E56" s="54">
        <f>E57</f>
        <v>86841.5</v>
      </c>
      <c r="F56" s="54">
        <f>F57</f>
        <v>78157.3</v>
      </c>
    </row>
    <row r="57" spans="1:6" ht="37.5">
      <c r="A57" s="14"/>
      <c r="B57" s="14" t="s">
        <v>11</v>
      </c>
      <c r="C57" s="46" t="s">
        <v>12</v>
      </c>
      <c r="D57" s="54">
        <v>96490.5</v>
      </c>
      <c r="E57" s="54">
        <v>86841.5</v>
      </c>
      <c r="F57" s="54">
        <v>78157.3</v>
      </c>
    </row>
    <row r="58" spans="1:6" ht="18.75">
      <c r="A58" s="14" t="s">
        <v>35</v>
      </c>
      <c r="B58" s="14" t="s">
        <v>274</v>
      </c>
      <c r="C58" s="45" t="s">
        <v>36</v>
      </c>
      <c r="D58" s="54">
        <f>D59</f>
        <v>78178.5</v>
      </c>
      <c r="E58" s="54">
        <f>E59</f>
        <v>70360.7</v>
      </c>
      <c r="F58" s="54">
        <f>F59</f>
        <v>63324.6</v>
      </c>
    </row>
    <row r="59" spans="1:6" ht="37.5">
      <c r="A59" s="14"/>
      <c r="B59" s="14" t="s">
        <v>11</v>
      </c>
      <c r="C59" s="46" t="s">
        <v>12</v>
      </c>
      <c r="D59" s="54">
        <v>78178.5</v>
      </c>
      <c r="E59" s="54">
        <v>70360.7</v>
      </c>
      <c r="F59" s="54">
        <v>63324.6</v>
      </c>
    </row>
    <row r="60" spans="1:6" ht="18.75">
      <c r="A60" s="14" t="s">
        <v>37</v>
      </c>
      <c r="B60" s="14" t="s">
        <v>274</v>
      </c>
      <c r="C60" s="45" t="s">
        <v>38</v>
      </c>
      <c r="D60" s="54">
        <f>D61</f>
        <v>13117.5</v>
      </c>
      <c r="E60" s="54">
        <f>E61</f>
        <v>11150</v>
      </c>
      <c r="F60" s="54">
        <f>F61</f>
        <v>10035</v>
      </c>
    </row>
    <row r="61" spans="1:6" ht="37.5">
      <c r="A61" s="14"/>
      <c r="B61" s="14" t="s">
        <v>11</v>
      </c>
      <c r="C61" s="46" t="s">
        <v>12</v>
      </c>
      <c r="D61" s="54">
        <v>13117.5</v>
      </c>
      <c r="E61" s="54">
        <v>11150</v>
      </c>
      <c r="F61" s="54">
        <v>10035</v>
      </c>
    </row>
    <row r="62" spans="1:6" ht="37.5">
      <c r="A62" s="49" t="s">
        <v>39</v>
      </c>
      <c r="B62" s="13"/>
      <c r="C62" s="103" t="s">
        <v>40</v>
      </c>
      <c r="D62" s="96">
        <f>D63+D65+D67+D71+D73+D78+D83+D69</f>
        <v>1083876.9000000001</v>
      </c>
      <c r="E62" s="96">
        <f>E63+E65+E67+E71+E73+E78+E83+E69</f>
        <v>1171065</v>
      </c>
      <c r="F62" s="96">
        <f>F63+F65+F67+F71+F73+F78+F83+F69</f>
        <v>1177188.6</v>
      </c>
    </row>
    <row r="63" spans="1:6" ht="37.5">
      <c r="A63" s="14" t="s">
        <v>531</v>
      </c>
      <c r="B63" s="14"/>
      <c r="C63" s="46" t="s">
        <v>532</v>
      </c>
      <c r="D63" s="54">
        <f>D64</f>
        <v>16170.6</v>
      </c>
      <c r="E63" s="54">
        <f>E64</f>
        <v>16170.6</v>
      </c>
      <c r="F63" s="54">
        <f>F64</f>
        <v>14553.6</v>
      </c>
    </row>
    <row r="64" spans="1:6" ht="37.5">
      <c r="A64" s="14"/>
      <c r="B64" s="14" t="s">
        <v>11</v>
      </c>
      <c r="C64" s="46" t="s">
        <v>12</v>
      </c>
      <c r="D64" s="54">
        <f>5055.5+11115.1</f>
        <v>16170.6</v>
      </c>
      <c r="E64" s="54">
        <f>5055.5+11115.1</f>
        <v>16170.6</v>
      </c>
      <c r="F64" s="54">
        <f>4550+10003.6</f>
        <v>14553.6</v>
      </c>
    </row>
    <row r="65" spans="1:6" ht="18.75">
      <c r="A65" s="48" t="s">
        <v>42</v>
      </c>
      <c r="B65" s="14" t="s">
        <v>274</v>
      </c>
      <c r="C65" s="45" t="s">
        <v>501</v>
      </c>
      <c r="D65" s="54">
        <f>D66</f>
        <v>5991.2</v>
      </c>
      <c r="E65" s="54">
        <f>E66</f>
        <v>5991.2</v>
      </c>
      <c r="F65" s="54">
        <f>F66</f>
        <v>5991.2</v>
      </c>
    </row>
    <row r="66" spans="1:6" ht="37.5">
      <c r="A66" s="48"/>
      <c r="B66" s="14" t="s">
        <v>11</v>
      </c>
      <c r="C66" s="46" t="s">
        <v>12</v>
      </c>
      <c r="D66" s="54">
        <v>5991.2</v>
      </c>
      <c r="E66" s="54">
        <v>5991.2</v>
      </c>
      <c r="F66" s="54">
        <v>5991.2</v>
      </c>
    </row>
    <row r="67" spans="1:6" ht="37.5">
      <c r="A67" s="14" t="s">
        <v>41</v>
      </c>
      <c r="B67" s="14" t="s">
        <v>274</v>
      </c>
      <c r="C67" s="45" t="s">
        <v>533</v>
      </c>
      <c r="D67" s="54">
        <f>D68</f>
        <v>50</v>
      </c>
      <c r="E67" s="54">
        <f>E68</f>
        <v>50</v>
      </c>
      <c r="F67" s="54">
        <f>F68</f>
        <v>50</v>
      </c>
    </row>
    <row r="68" spans="1:6" ht="18.75">
      <c r="A68" s="14"/>
      <c r="B68" s="14" t="s">
        <v>19</v>
      </c>
      <c r="C68" s="46" t="s">
        <v>20</v>
      </c>
      <c r="D68" s="54">
        <v>50</v>
      </c>
      <c r="E68" s="54">
        <v>50</v>
      </c>
      <c r="F68" s="54">
        <v>50</v>
      </c>
    </row>
    <row r="69" spans="1:6" ht="93.75">
      <c r="A69" s="16" t="s">
        <v>494</v>
      </c>
      <c r="B69" s="16"/>
      <c r="C69" s="23" t="s">
        <v>565</v>
      </c>
      <c r="D69" s="54">
        <f>D70</f>
        <v>495.2</v>
      </c>
      <c r="E69" s="54">
        <f>E70</f>
        <v>493.5</v>
      </c>
      <c r="F69" s="54">
        <f>F70</f>
        <v>495.2</v>
      </c>
    </row>
    <row r="70" spans="1:6" ht="37.5">
      <c r="A70" s="14"/>
      <c r="B70" s="14" t="s">
        <v>11</v>
      </c>
      <c r="C70" s="46" t="s">
        <v>12</v>
      </c>
      <c r="D70" s="54">
        <v>495.2</v>
      </c>
      <c r="E70" s="54">
        <v>493.5</v>
      </c>
      <c r="F70" s="54">
        <v>495.2</v>
      </c>
    </row>
    <row r="71" spans="1:6" ht="93.75">
      <c r="A71" s="86" t="s">
        <v>494</v>
      </c>
      <c r="B71" s="86"/>
      <c r="C71" s="84" t="s">
        <v>566</v>
      </c>
      <c r="D71" s="102">
        <f>D72</f>
        <v>6107.3</v>
      </c>
      <c r="E71" s="102">
        <f>E72</f>
        <v>6085.8</v>
      </c>
      <c r="F71" s="102">
        <f>F72</f>
        <v>6107.3</v>
      </c>
    </row>
    <row r="72" spans="1:6" ht="37.5">
      <c r="A72" s="86"/>
      <c r="B72" s="83" t="s">
        <v>11</v>
      </c>
      <c r="C72" s="84" t="s">
        <v>12</v>
      </c>
      <c r="D72" s="102">
        <v>6107.3</v>
      </c>
      <c r="E72" s="102">
        <v>6085.8</v>
      </c>
      <c r="F72" s="102">
        <v>6107.3</v>
      </c>
    </row>
    <row r="73" spans="1:6" ht="18.75">
      <c r="A73" s="86" t="s">
        <v>283</v>
      </c>
      <c r="B73" s="86"/>
      <c r="C73" s="118" t="s">
        <v>438</v>
      </c>
      <c r="D73" s="102">
        <f>D74+D75+D76+D77</f>
        <v>1028605.9000000001</v>
      </c>
      <c r="E73" s="102">
        <f>E74+E75+E76+E77</f>
        <v>1115817.2</v>
      </c>
      <c r="F73" s="102">
        <f>F74+F75+F76+F77</f>
        <v>1123534.6</v>
      </c>
    </row>
    <row r="74" spans="1:6" ht="18.75">
      <c r="A74" s="83"/>
      <c r="B74" s="83" t="s">
        <v>14</v>
      </c>
      <c r="C74" s="84" t="s">
        <v>15</v>
      </c>
      <c r="D74" s="102">
        <f>223.5</f>
        <v>223.5</v>
      </c>
      <c r="E74" s="102">
        <f>241.9</f>
        <v>241.9</v>
      </c>
      <c r="F74" s="102">
        <f>292.6</f>
        <v>292.6</v>
      </c>
    </row>
    <row r="75" spans="1:6" ht="18.75">
      <c r="A75" s="86"/>
      <c r="B75" s="83" t="s">
        <v>19</v>
      </c>
      <c r="C75" s="84" t="s">
        <v>20</v>
      </c>
      <c r="D75" s="102">
        <f>678.3+1620+535.2+3080.3</f>
        <v>5913.8</v>
      </c>
      <c r="E75" s="102">
        <f>678.3+1495+535.2+3206.8</f>
        <v>5915.3</v>
      </c>
      <c r="F75" s="102">
        <f>678.3+1345+535.2+3295</f>
        <v>5853.5</v>
      </c>
    </row>
    <row r="76" spans="1:6" ht="37.5">
      <c r="A76" s="86"/>
      <c r="B76" s="83" t="s">
        <v>11</v>
      </c>
      <c r="C76" s="84" t="s">
        <v>12</v>
      </c>
      <c r="D76" s="102">
        <f>415770.9+9179.6+137.7+22354.4+498253.9+581.8+31481</f>
        <v>977759.3</v>
      </c>
      <c r="E76" s="102">
        <f>452613.8+9422.6+141.3+24185.4+545246.5+581.8+32759.3</f>
        <v>1064950.7</v>
      </c>
      <c r="F76" s="102">
        <f>449704.3+9801+147+29261+549633.2+581.8+33550.9</f>
        <v>1072679.2</v>
      </c>
    </row>
    <row r="77" spans="1:6" ht="18.75">
      <c r="A77" s="86"/>
      <c r="B77" s="83" t="s">
        <v>45</v>
      </c>
      <c r="C77" s="84" t="s">
        <v>46</v>
      </c>
      <c r="D77" s="102">
        <v>44709.3</v>
      </c>
      <c r="E77" s="102">
        <v>44709.3</v>
      </c>
      <c r="F77" s="102">
        <v>44709.3</v>
      </c>
    </row>
    <row r="78" spans="1:6" ht="18.75">
      <c r="A78" s="86" t="s">
        <v>430</v>
      </c>
      <c r="B78" s="86"/>
      <c r="C78" s="119" t="s">
        <v>44</v>
      </c>
      <c r="D78" s="102">
        <f>D79+D80+D81+D82</f>
        <v>22165</v>
      </c>
      <c r="E78" s="102">
        <f>E79+E80+E81+E82</f>
        <v>22165</v>
      </c>
      <c r="F78" s="102">
        <f>F79+F80+F81+F82</f>
        <v>22165</v>
      </c>
    </row>
    <row r="79" spans="1:6" ht="18.75">
      <c r="A79" s="86"/>
      <c r="B79" s="83" t="s">
        <v>14</v>
      </c>
      <c r="C79" s="84" t="s">
        <v>15</v>
      </c>
      <c r="D79" s="102">
        <v>6021.3</v>
      </c>
      <c r="E79" s="102">
        <v>6021.3</v>
      </c>
      <c r="F79" s="102">
        <v>6021.3</v>
      </c>
    </row>
    <row r="80" spans="1:6" ht="18.75">
      <c r="A80" s="86"/>
      <c r="B80" s="83" t="s">
        <v>19</v>
      </c>
      <c r="C80" s="84" t="s">
        <v>20</v>
      </c>
      <c r="D80" s="102">
        <v>675</v>
      </c>
      <c r="E80" s="102">
        <v>675</v>
      </c>
      <c r="F80" s="102">
        <v>675</v>
      </c>
    </row>
    <row r="81" spans="1:6" ht="37.5">
      <c r="A81" s="86"/>
      <c r="B81" s="83" t="s">
        <v>11</v>
      </c>
      <c r="C81" s="84" t="s">
        <v>12</v>
      </c>
      <c r="D81" s="102">
        <f>6393.6+665</f>
        <v>7058.6</v>
      </c>
      <c r="E81" s="102">
        <f>6393.6+665</f>
        <v>7058.6</v>
      </c>
      <c r="F81" s="102">
        <f>6393.6+665</f>
        <v>7058.6</v>
      </c>
    </row>
    <row r="82" spans="1:6" ht="18.75">
      <c r="A82" s="86"/>
      <c r="B82" s="83" t="s">
        <v>45</v>
      </c>
      <c r="C82" s="84" t="s">
        <v>46</v>
      </c>
      <c r="D82" s="102">
        <v>8410.1</v>
      </c>
      <c r="E82" s="102">
        <v>8410.1</v>
      </c>
      <c r="F82" s="102">
        <v>8410.1</v>
      </c>
    </row>
    <row r="83" spans="1:6" ht="75">
      <c r="A83" s="86" t="s">
        <v>539</v>
      </c>
      <c r="B83" s="86"/>
      <c r="C83" s="118" t="s">
        <v>496</v>
      </c>
      <c r="D83" s="102">
        <f>D84</f>
        <v>4291.7</v>
      </c>
      <c r="E83" s="102">
        <f>E84</f>
        <v>4291.7</v>
      </c>
      <c r="F83" s="102">
        <f>F84</f>
        <v>4291.7</v>
      </c>
    </row>
    <row r="84" spans="1:6" ht="37.5">
      <c r="A84" s="86"/>
      <c r="B84" s="83" t="s">
        <v>11</v>
      </c>
      <c r="C84" s="84" t="s">
        <v>12</v>
      </c>
      <c r="D84" s="102">
        <v>4291.7</v>
      </c>
      <c r="E84" s="102">
        <v>4291.7</v>
      </c>
      <c r="F84" s="102">
        <v>4291.7</v>
      </c>
    </row>
    <row r="85" spans="1:6" ht="37.5">
      <c r="A85" s="18" t="s">
        <v>47</v>
      </c>
      <c r="B85" s="18" t="s">
        <v>274</v>
      </c>
      <c r="C85" s="95" t="s">
        <v>375</v>
      </c>
      <c r="D85" s="96">
        <f>D86+D101+D111+D115</f>
        <v>197792.18471999996</v>
      </c>
      <c r="E85" s="96">
        <f>E86+E101+E111+E115</f>
        <v>166503.9</v>
      </c>
      <c r="F85" s="96">
        <f>F86+F101+F111+F115</f>
        <v>148018.5</v>
      </c>
    </row>
    <row r="86" spans="1:6" ht="18.75">
      <c r="A86" s="49" t="s">
        <v>48</v>
      </c>
      <c r="B86" s="53"/>
      <c r="C86" s="103" t="s">
        <v>49</v>
      </c>
      <c r="D86" s="96">
        <f>D87</f>
        <v>17312.03472</v>
      </c>
      <c r="E86" s="96">
        <f>E87</f>
        <v>5366</v>
      </c>
      <c r="F86" s="96">
        <f>F87</f>
        <v>2884.4</v>
      </c>
    </row>
    <row r="87" spans="1:6" ht="37.5">
      <c r="A87" s="49" t="s">
        <v>50</v>
      </c>
      <c r="B87" s="53"/>
      <c r="C87" s="103" t="s">
        <v>51</v>
      </c>
      <c r="D87" s="96">
        <f>D88+D90+D93+D95+D97+D99</f>
        <v>17312.03472</v>
      </c>
      <c r="E87" s="96">
        <f>E88+E90+E93+E95+E97+E99</f>
        <v>5366</v>
      </c>
      <c r="F87" s="96">
        <f>F88+F90+F93+F95+F97+F99</f>
        <v>2884.4</v>
      </c>
    </row>
    <row r="88" spans="1:6" ht="18.75">
      <c r="A88" s="14" t="s">
        <v>378</v>
      </c>
      <c r="B88" s="14" t="s">
        <v>274</v>
      </c>
      <c r="C88" s="45" t="s">
        <v>307</v>
      </c>
      <c r="D88" s="54">
        <f>D89</f>
        <v>250</v>
      </c>
      <c r="E88" s="54">
        <f>E89</f>
        <v>250</v>
      </c>
      <c r="F88" s="54">
        <f>F89</f>
        <v>150</v>
      </c>
    </row>
    <row r="89" spans="1:6" ht="18.75">
      <c r="A89" s="14"/>
      <c r="B89" s="14" t="s">
        <v>14</v>
      </c>
      <c r="C89" s="46" t="s">
        <v>15</v>
      </c>
      <c r="D89" s="54">
        <v>250</v>
      </c>
      <c r="E89" s="54">
        <v>250</v>
      </c>
      <c r="F89" s="54">
        <v>150</v>
      </c>
    </row>
    <row r="90" spans="1:6" ht="18.75">
      <c r="A90" s="53" t="s">
        <v>52</v>
      </c>
      <c r="B90" s="14"/>
      <c r="C90" s="46" t="s">
        <v>504</v>
      </c>
      <c r="D90" s="54">
        <f>D91+D92</f>
        <v>5251.4</v>
      </c>
      <c r="E90" s="54">
        <f>E91+E92</f>
        <v>300</v>
      </c>
      <c r="F90" s="54">
        <f>F91+F92</f>
        <v>0</v>
      </c>
    </row>
    <row r="91" spans="1:6" ht="18.75">
      <c r="A91" s="14"/>
      <c r="B91" s="14" t="s">
        <v>14</v>
      </c>
      <c r="C91" s="46" t="s">
        <v>15</v>
      </c>
      <c r="D91" s="54">
        <v>4950</v>
      </c>
      <c r="E91" s="54"/>
      <c r="F91" s="54"/>
    </row>
    <row r="92" spans="1:6" ht="37.5">
      <c r="A92" s="14"/>
      <c r="B92" s="14" t="s">
        <v>11</v>
      </c>
      <c r="C92" s="46" t="s">
        <v>12</v>
      </c>
      <c r="D92" s="54">
        <f>351.4-50</f>
        <v>301.4</v>
      </c>
      <c r="E92" s="54">
        <v>300</v>
      </c>
      <c r="F92" s="54"/>
    </row>
    <row r="93" spans="1:6" ht="18.75">
      <c r="A93" s="14" t="s">
        <v>53</v>
      </c>
      <c r="B93" s="14" t="s">
        <v>274</v>
      </c>
      <c r="C93" s="45" t="s">
        <v>413</v>
      </c>
      <c r="D93" s="54">
        <f>D94</f>
        <v>6185</v>
      </c>
      <c r="E93" s="54">
        <f>E94</f>
        <v>4000</v>
      </c>
      <c r="F93" s="54">
        <f>F94</f>
        <v>2000</v>
      </c>
    </row>
    <row r="94" spans="1:6" ht="18.75">
      <c r="A94" s="14"/>
      <c r="B94" s="14" t="s">
        <v>14</v>
      </c>
      <c r="C94" s="46" t="s">
        <v>15</v>
      </c>
      <c r="D94" s="54">
        <v>6185</v>
      </c>
      <c r="E94" s="54">
        <v>4000</v>
      </c>
      <c r="F94" s="54">
        <v>2000</v>
      </c>
    </row>
    <row r="95" spans="1:6" ht="18.75">
      <c r="A95" s="14" t="s">
        <v>54</v>
      </c>
      <c r="B95" s="14" t="s">
        <v>274</v>
      </c>
      <c r="C95" s="45" t="s">
        <v>55</v>
      </c>
      <c r="D95" s="54">
        <f>D96</f>
        <v>960</v>
      </c>
      <c r="E95" s="54">
        <f>E96</f>
        <v>816</v>
      </c>
      <c r="F95" s="54">
        <f>F96</f>
        <v>734.4</v>
      </c>
    </row>
    <row r="96" spans="1:6" ht="18.75">
      <c r="A96" s="14"/>
      <c r="B96" s="14" t="s">
        <v>14</v>
      </c>
      <c r="C96" s="46" t="s">
        <v>15</v>
      </c>
      <c r="D96" s="54">
        <v>960</v>
      </c>
      <c r="E96" s="54">
        <v>816</v>
      </c>
      <c r="F96" s="54">
        <v>734.4</v>
      </c>
    </row>
    <row r="97" spans="1:6" ht="37.5">
      <c r="A97" s="14" t="s">
        <v>607</v>
      </c>
      <c r="B97" s="14"/>
      <c r="C97" s="45" t="s">
        <v>623</v>
      </c>
      <c r="D97" s="55">
        <f>D98</f>
        <v>4615.63472</v>
      </c>
      <c r="E97" s="55"/>
      <c r="F97" s="55"/>
    </row>
    <row r="98" spans="1:6" ht="37.5">
      <c r="A98" s="14"/>
      <c r="B98" s="14" t="s">
        <v>11</v>
      </c>
      <c r="C98" s="46" t="s">
        <v>12</v>
      </c>
      <c r="D98" s="55">
        <v>4615.63472</v>
      </c>
      <c r="E98" s="55"/>
      <c r="F98" s="55"/>
    </row>
    <row r="99" spans="1:6" ht="37.5">
      <c r="A99" s="14" t="s">
        <v>763</v>
      </c>
      <c r="B99" s="14"/>
      <c r="C99" s="46" t="s">
        <v>1119</v>
      </c>
      <c r="D99" s="54">
        <f>D100</f>
        <v>50</v>
      </c>
      <c r="E99" s="54"/>
      <c r="F99" s="54"/>
    </row>
    <row r="100" spans="1:6" ht="37.5">
      <c r="A100" s="14"/>
      <c r="B100" s="14" t="s">
        <v>11</v>
      </c>
      <c r="C100" s="46" t="s">
        <v>12</v>
      </c>
      <c r="D100" s="54">
        <v>50</v>
      </c>
      <c r="E100" s="54"/>
      <c r="F100" s="54"/>
    </row>
    <row r="101" spans="1:6" ht="18.75">
      <c r="A101" s="18" t="s">
        <v>56</v>
      </c>
      <c r="B101" s="18" t="s">
        <v>274</v>
      </c>
      <c r="C101" s="95" t="s">
        <v>410</v>
      </c>
      <c r="D101" s="96">
        <f>D102</f>
        <v>3300.05</v>
      </c>
      <c r="E101" s="96">
        <f>E102</f>
        <v>1164.7</v>
      </c>
      <c r="F101" s="96">
        <f>F102</f>
        <v>1148.3</v>
      </c>
    </row>
    <row r="102" spans="1:6" ht="37.5">
      <c r="A102" s="18" t="s">
        <v>57</v>
      </c>
      <c r="B102" s="18"/>
      <c r="C102" s="95" t="s">
        <v>503</v>
      </c>
      <c r="D102" s="96">
        <f>D103+D107+D109</f>
        <v>3300.05</v>
      </c>
      <c r="E102" s="96">
        <f>E103+E107+E109</f>
        <v>1164.7</v>
      </c>
      <c r="F102" s="96">
        <f>F103+F107+F109</f>
        <v>1148.3</v>
      </c>
    </row>
    <row r="103" spans="1:6" ht="37.5">
      <c r="A103" s="14" t="s">
        <v>58</v>
      </c>
      <c r="B103" s="14" t="s">
        <v>274</v>
      </c>
      <c r="C103" s="45" t="s">
        <v>454</v>
      </c>
      <c r="D103" s="54">
        <f>D104+D106+D105</f>
        <v>193.8</v>
      </c>
      <c r="E103" s="54">
        <f>E104+E106+E105</f>
        <v>164.7</v>
      </c>
      <c r="F103" s="54">
        <f>F104+F106+F105</f>
        <v>148.3</v>
      </c>
    </row>
    <row r="104" spans="1:6" ht="18.75">
      <c r="A104" s="14"/>
      <c r="B104" s="14" t="s">
        <v>14</v>
      </c>
      <c r="C104" s="46" t="s">
        <v>15</v>
      </c>
      <c r="D104" s="54">
        <v>103.8</v>
      </c>
      <c r="E104" s="54">
        <v>88.2</v>
      </c>
      <c r="F104" s="54">
        <v>79.4</v>
      </c>
    </row>
    <row r="105" spans="1:6" ht="37.5">
      <c r="A105" s="14"/>
      <c r="B105" s="14" t="s">
        <v>11</v>
      </c>
      <c r="C105" s="46" t="s">
        <v>12</v>
      </c>
      <c r="D105" s="54">
        <v>20</v>
      </c>
      <c r="E105" s="54">
        <v>17</v>
      </c>
      <c r="F105" s="54">
        <v>15.3</v>
      </c>
    </row>
    <row r="106" spans="1:6" ht="18.75">
      <c r="A106" s="14"/>
      <c r="B106" s="14" t="s">
        <v>45</v>
      </c>
      <c r="C106" s="46" t="s">
        <v>46</v>
      </c>
      <c r="D106" s="54">
        <v>70</v>
      </c>
      <c r="E106" s="54">
        <v>59.5</v>
      </c>
      <c r="F106" s="54">
        <v>53.6</v>
      </c>
    </row>
    <row r="107" spans="1:6" ht="18.75">
      <c r="A107" s="48" t="s">
        <v>455</v>
      </c>
      <c r="B107" s="14" t="s">
        <v>274</v>
      </c>
      <c r="C107" s="17" t="s">
        <v>498</v>
      </c>
      <c r="D107" s="54">
        <f>D108</f>
        <v>3100</v>
      </c>
      <c r="E107" s="54">
        <f>E108</f>
        <v>1000</v>
      </c>
      <c r="F107" s="54">
        <f>F108</f>
        <v>1000</v>
      </c>
    </row>
    <row r="108" spans="1:6" ht="18.75">
      <c r="A108" s="49"/>
      <c r="B108" s="14" t="s">
        <v>14</v>
      </c>
      <c r="C108" s="46" t="s">
        <v>15</v>
      </c>
      <c r="D108" s="54">
        <v>3100</v>
      </c>
      <c r="E108" s="54">
        <v>1000</v>
      </c>
      <c r="F108" s="54">
        <v>1000</v>
      </c>
    </row>
    <row r="109" spans="1:6" ht="37.5">
      <c r="A109" s="14" t="s">
        <v>698</v>
      </c>
      <c r="B109" s="14"/>
      <c r="C109" s="46" t="s">
        <v>762</v>
      </c>
      <c r="D109" s="111">
        <f>D110</f>
        <v>6.25</v>
      </c>
      <c r="E109" s="54"/>
      <c r="F109" s="54"/>
    </row>
    <row r="110" spans="1:6" ht="18.75">
      <c r="A110" s="14"/>
      <c r="B110" s="14" t="s">
        <v>14</v>
      </c>
      <c r="C110" s="46" t="s">
        <v>15</v>
      </c>
      <c r="D110" s="111">
        <v>6.25</v>
      </c>
      <c r="E110" s="54"/>
      <c r="F110" s="54"/>
    </row>
    <row r="111" spans="1:6" ht="18.75">
      <c r="A111" s="18" t="s">
        <v>411</v>
      </c>
      <c r="B111" s="18" t="s">
        <v>274</v>
      </c>
      <c r="C111" s="95" t="s">
        <v>60</v>
      </c>
      <c r="D111" s="96">
        <f aca="true" t="shared" si="0" ref="D111:F113">D112</f>
        <v>500</v>
      </c>
      <c r="E111" s="96">
        <f t="shared" si="0"/>
        <v>500</v>
      </c>
      <c r="F111" s="96">
        <f t="shared" si="0"/>
        <v>400</v>
      </c>
    </row>
    <row r="112" spans="1:6" ht="37.5">
      <c r="A112" s="18" t="s">
        <v>59</v>
      </c>
      <c r="B112" s="18"/>
      <c r="C112" s="95" t="s">
        <v>61</v>
      </c>
      <c r="D112" s="96">
        <f t="shared" si="0"/>
        <v>500</v>
      </c>
      <c r="E112" s="96">
        <f t="shared" si="0"/>
        <v>500</v>
      </c>
      <c r="F112" s="96">
        <f t="shared" si="0"/>
        <v>400</v>
      </c>
    </row>
    <row r="113" spans="1:6" ht="18.75">
      <c r="A113" s="14" t="s">
        <v>62</v>
      </c>
      <c r="B113" s="14" t="s">
        <v>274</v>
      </c>
      <c r="C113" s="45" t="s">
        <v>412</v>
      </c>
      <c r="D113" s="54">
        <f t="shared" si="0"/>
        <v>500</v>
      </c>
      <c r="E113" s="54">
        <f t="shared" si="0"/>
        <v>500</v>
      </c>
      <c r="F113" s="54">
        <f t="shared" si="0"/>
        <v>400</v>
      </c>
    </row>
    <row r="114" spans="1:6" ht="18.75">
      <c r="A114" s="14"/>
      <c r="B114" s="14" t="s">
        <v>14</v>
      </c>
      <c r="C114" s="46" t="s">
        <v>15</v>
      </c>
      <c r="D114" s="54">
        <v>500</v>
      </c>
      <c r="E114" s="54">
        <v>500</v>
      </c>
      <c r="F114" s="54">
        <v>400</v>
      </c>
    </row>
    <row r="115" spans="1:6" ht="37.5">
      <c r="A115" s="18" t="s">
        <v>63</v>
      </c>
      <c r="B115" s="18" t="s">
        <v>274</v>
      </c>
      <c r="C115" s="95" t="s">
        <v>64</v>
      </c>
      <c r="D115" s="96">
        <f>D116</f>
        <v>176680.09999999998</v>
      </c>
      <c r="E115" s="96">
        <f>E116</f>
        <v>159473.19999999998</v>
      </c>
      <c r="F115" s="96">
        <f>F116</f>
        <v>143585.8</v>
      </c>
    </row>
    <row r="116" spans="1:6" ht="37.5">
      <c r="A116" s="18" t="s">
        <v>65</v>
      </c>
      <c r="B116" s="18"/>
      <c r="C116" s="95" t="s">
        <v>27</v>
      </c>
      <c r="D116" s="96">
        <f>D117+D121+D123+D125+D127+D129+D131+D133+D135+D137</f>
        <v>176680.09999999998</v>
      </c>
      <c r="E116" s="96">
        <f>E117+E121+E123+E125+E127+E129+E131+E133+E135+E137</f>
        <v>159473.19999999998</v>
      </c>
      <c r="F116" s="96">
        <f>F117+F121+F123+F125+F127+F129+F131+F133+F135+F137</f>
        <v>143585.8</v>
      </c>
    </row>
    <row r="117" spans="1:6" ht="18.75">
      <c r="A117" s="14" t="s">
        <v>66</v>
      </c>
      <c r="B117" s="14" t="s">
        <v>274</v>
      </c>
      <c r="C117" s="45" t="s">
        <v>30</v>
      </c>
      <c r="D117" s="54">
        <f>SUM(D118:D120)</f>
        <v>6253.9</v>
      </c>
      <c r="E117" s="54">
        <f>SUM(E118:E120)</f>
        <v>6029.599999999999</v>
      </c>
      <c r="F117" s="54">
        <f>SUM(F118:F120)</f>
        <v>5426.6</v>
      </c>
    </row>
    <row r="118" spans="1:6" ht="56.25">
      <c r="A118" s="14"/>
      <c r="B118" s="14" t="s">
        <v>31</v>
      </c>
      <c r="C118" s="46" t="s">
        <v>32</v>
      </c>
      <c r="D118" s="54">
        <v>5831.5</v>
      </c>
      <c r="E118" s="54">
        <v>5607.2</v>
      </c>
      <c r="F118" s="54">
        <v>5046.5</v>
      </c>
    </row>
    <row r="119" spans="1:6" ht="18.75">
      <c r="A119" s="14"/>
      <c r="B119" s="14" t="s">
        <v>14</v>
      </c>
      <c r="C119" s="46" t="s">
        <v>15</v>
      </c>
      <c r="D119" s="54">
        <v>418.2</v>
      </c>
      <c r="E119" s="54">
        <v>418.2</v>
      </c>
      <c r="F119" s="54">
        <v>376.3</v>
      </c>
    </row>
    <row r="120" spans="1:6" ht="18.75">
      <c r="A120" s="14"/>
      <c r="B120" s="14" t="s">
        <v>45</v>
      </c>
      <c r="C120" s="46" t="s">
        <v>46</v>
      </c>
      <c r="D120" s="54">
        <v>4.2</v>
      </c>
      <c r="E120" s="54">
        <v>4.2</v>
      </c>
      <c r="F120" s="54">
        <v>3.8</v>
      </c>
    </row>
    <row r="121" spans="1:6" ht="18.75">
      <c r="A121" s="14" t="s">
        <v>67</v>
      </c>
      <c r="B121" s="14" t="s">
        <v>274</v>
      </c>
      <c r="C121" s="45" t="s">
        <v>36</v>
      </c>
      <c r="D121" s="54">
        <f>D122</f>
        <v>45642.5</v>
      </c>
      <c r="E121" s="54">
        <f>E122</f>
        <v>41078.3</v>
      </c>
      <c r="F121" s="54">
        <f>F122</f>
        <v>36970.4</v>
      </c>
    </row>
    <row r="122" spans="1:6" ht="37.5">
      <c r="A122" s="14"/>
      <c r="B122" s="14" t="s">
        <v>11</v>
      </c>
      <c r="C122" s="46" t="s">
        <v>12</v>
      </c>
      <c r="D122" s="54">
        <v>45642.5</v>
      </c>
      <c r="E122" s="54">
        <v>41078.3</v>
      </c>
      <c r="F122" s="54">
        <v>36970.4</v>
      </c>
    </row>
    <row r="123" spans="1:6" ht="18.75">
      <c r="A123" s="14" t="s">
        <v>68</v>
      </c>
      <c r="B123" s="14" t="s">
        <v>274</v>
      </c>
      <c r="C123" s="45" t="s">
        <v>69</v>
      </c>
      <c r="D123" s="54">
        <f>D124</f>
        <v>1262.7</v>
      </c>
      <c r="E123" s="54">
        <f>E124</f>
        <v>1136.4</v>
      </c>
      <c r="F123" s="54">
        <f>F124</f>
        <v>1022.8</v>
      </c>
    </row>
    <row r="124" spans="1:6" ht="37.5">
      <c r="A124" s="14"/>
      <c r="B124" s="14" t="s">
        <v>11</v>
      </c>
      <c r="C124" s="46" t="s">
        <v>12</v>
      </c>
      <c r="D124" s="54">
        <v>1262.7</v>
      </c>
      <c r="E124" s="54">
        <v>1136.4</v>
      </c>
      <c r="F124" s="54">
        <v>1022.8</v>
      </c>
    </row>
    <row r="125" spans="1:6" ht="18.75">
      <c r="A125" s="14" t="s">
        <v>70</v>
      </c>
      <c r="B125" s="14" t="s">
        <v>274</v>
      </c>
      <c r="C125" s="45" t="s">
        <v>71</v>
      </c>
      <c r="D125" s="54">
        <f>D126</f>
        <v>40500.7</v>
      </c>
      <c r="E125" s="54">
        <f>E126</f>
        <v>36450.6</v>
      </c>
      <c r="F125" s="54">
        <f>F126</f>
        <v>32805.6</v>
      </c>
    </row>
    <row r="126" spans="1:6" ht="37.5">
      <c r="A126" s="14"/>
      <c r="B126" s="14" t="s">
        <v>11</v>
      </c>
      <c r="C126" s="46" t="s">
        <v>12</v>
      </c>
      <c r="D126" s="54">
        <v>40500.7</v>
      </c>
      <c r="E126" s="54">
        <v>36450.6</v>
      </c>
      <c r="F126" s="54">
        <v>32805.6</v>
      </c>
    </row>
    <row r="127" spans="1:6" ht="18.75">
      <c r="A127" s="14" t="s">
        <v>72</v>
      </c>
      <c r="B127" s="14" t="s">
        <v>274</v>
      </c>
      <c r="C127" s="45" t="s">
        <v>284</v>
      </c>
      <c r="D127" s="54">
        <f>D128</f>
        <v>25801</v>
      </c>
      <c r="E127" s="54">
        <f>E128</f>
        <v>23220.9</v>
      </c>
      <c r="F127" s="54">
        <f>F128</f>
        <v>20898.8</v>
      </c>
    </row>
    <row r="128" spans="1:6" ht="37.5">
      <c r="A128" s="14"/>
      <c r="B128" s="14" t="s">
        <v>11</v>
      </c>
      <c r="C128" s="46" t="s">
        <v>12</v>
      </c>
      <c r="D128" s="54">
        <v>25801</v>
      </c>
      <c r="E128" s="54">
        <v>23220.9</v>
      </c>
      <c r="F128" s="54">
        <v>20898.8</v>
      </c>
    </row>
    <row r="129" spans="1:6" ht="18.75">
      <c r="A129" s="14" t="s">
        <v>73</v>
      </c>
      <c r="B129" s="14" t="s">
        <v>274</v>
      </c>
      <c r="C129" s="45" t="s">
        <v>285</v>
      </c>
      <c r="D129" s="54">
        <f>D130</f>
        <v>41771.5</v>
      </c>
      <c r="E129" s="54">
        <f>E130</f>
        <v>37594.4</v>
      </c>
      <c r="F129" s="54">
        <f>F130</f>
        <v>33834.9</v>
      </c>
    </row>
    <row r="130" spans="1:6" ht="37.5">
      <c r="A130" s="14"/>
      <c r="B130" s="14" t="s">
        <v>11</v>
      </c>
      <c r="C130" s="46" t="s">
        <v>12</v>
      </c>
      <c r="D130" s="54">
        <v>41771.5</v>
      </c>
      <c r="E130" s="54">
        <v>37594.4</v>
      </c>
      <c r="F130" s="54">
        <v>33834.9</v>
      </c>
    </row>
    <row r="131" spans="1:6" ht="18.75">
      <c r="A131" s="14" t="s">
        <v>74</v>
      </c>
      <c r="B131" s="14" t="s">
        <v>274</v>
      </c>
      <c r="C131" s="45" t="s">
        <v>286</v>
      </c>
      <c r="D131" s="54">
        <f>D132</f>
        <v>4867</v>
      </c>
      <c r="E131" s="54">
        <f>E132</f>
        <v>4380.3</v>
      </c>
      <c r="F131" s="54">
        <f>F132</f>
        <v>3942.3</v>
      </c>
    </row>
    <row r="132" spans="1:6" ht="37.5">
      <c r="A132" s="14"/>
      <c r="B132" s="14" t="s">
        <v>11</v>
      </c>
      <c r="C132" s="46" t="s">
        <v>12</v>
      </c>
      <c r="D132" s="54">
        <v>4867</v>
      </c>
      <c r="E132" s="54">
        <v>4380.3</v>
      </c>
      <c r="F132" s="54">
        <v>3942.3</v>
      </c>
    </row>
    <row r="133" spans="1:6" ht="18.75">
      <c r="A133" s="56" t="s">
        <v>75</v>
      </c>
      <c r="B133" s="56" t="s">
        <v>274</v>
      </c>
      <c r="C133" s="126" t="s">
        <v>76</v>
      </c>
      <c r="D133" s="127">
        <f>D134</f>
        <v>9980.8</v>
      </c>
      <c r="E133" s="127">
        <f>E134</f>
        <v>8982.7</v>
      </c>
      <c r="F133" s="127">
        <f>F134</f>
        <v>8084.4</v>
      </c>
    </row>
    <row r="134" spans="1:6" ht="37.5">
      <c r="A134" s="14"/>
      <c r="B134" s="14" t="s">
        <v>11</v>
      </c>
      <c r="C134" s="46" t="s">
        <v>12</v>
      </c>
      <c r="D134" s="54">
        <v>9980.8</v>
      </c>
      <c r="E134" s="54">
        <v>8982.7</v>
      </c>
      <c r="F134" s="54">
        <v>8084.4</v>
      </c>
    </row>
    <row r="135" spans="1:6" ht="37.5">
      <c r="A135" s="14" t="s">
        <v>77</v>
      </c>
      <c r="B135" s="14" t="s">
        <v>274</v>
      </c>
      <c r="C135" s="45" t="s">
        <v>78</v>
      </c>
      <c r="D135" s="54">
        <f>D136</f>
        <v>50</v>
      </c>
      <c r="E135" s="54">
        <f>E136</f>
        <v>50</v>
      </c>
      <c r="F135" s="54">
        <f>F136</f>
        <v>50</v>
      </c>
    </row>
    <row r="136" spans="1:6" ht="37.5">
      <c r="A136" s="14"/>
      <c r="B136" s="14" t="s">
        <v>11</v>
      </c>
      <c r="C136" s="46" t="s">
        <v>12</v>
      </c>
      <c r="D136" s="54">
        <v>50</v>
      </c>
      <c r="E136" s="54">
        <v>50</v>
      </c>
      <c r="F136" s="54">
        <v>50</v>
      </c>
    </row>
    <row r="137" spans="1:6" ht="37.5">
      <c r="A137" s="14" t="s">
        <v>79</v>
      </c>
      <c r="B137" s="14" t="s">
        <v>274</v>
      </c>
      <c r="C137" s="45" t="s">
        <v>80</v>
      </c>
      <c r="D137" s="54">
        <f>D138</f>
        <v>550</v>
      </c>
      <c r="E137" s="54">
        <f>E138</f>
        <v>550</v>
      </c>
      <c r="F137" s="54">
        <f>F138</f>
        <v>550</v>
      </c>
    </row>
    <row r="138" spans="1:6" ht="37.5">
      <c r="A138" s="14"/>
      <c r="B138" s="14" t="s">
        <v>11</v>
      </c>
      <c r="C138" s="46" t="s">
        <v>12</v>
      </c>
      <c r="D138" s="54">
        <v>550</v>
      </c>
      <c r="E138" s="54">
        <v>550</v>
      </c>
      <c r="F138" s="54">
        <v>550</v>
      </c>
    </row>
    <row r="139" spans="1:6" ht="37.5">
      <c r="A139" s="18" t="s">
        <v>81</v>
      </c>
      <c r="B139" s="18" t="s">
        <v>274</v>
      </c>
      <c r="C139" s="95" t="s">
        <v>484</v>
      </c>
      <c r="D139" s="96">
        <f>D140+D163+D176+D191</f>
        <v>36799.3</v>
      </c>
      <c r="E139" s="96">
        <f>E140+E163+E176+E191</f>
        <v>33499.3</v>
      </c>
      <c r="F139" s="96">
        <f>F140+F163+F176+F191</f>
        <v>30350.5</v>
      </c>
    </row>
    <row r="140" spans="1:6" ht="37.5">
      <c r="A140" s="18" t="s">
        <v>82</v>
      </c>
      <c r="B140" s="18" t="s">
        <v>274</v>
      </c>
      <c r="C140" s="95" t="s">
        <v>331</v>
      </c>
      <c r="D140" s="96">
        <f>D141+D154+D157+D160</f>
        <v>4541.9</v>
      </c>
      <c r="E140" s="96">
        <f>E141+E154+E157+E160</f>
        <v>4412.2</v>
      </c>
      <c r="F140" s="96">
        <f>F141+F154+F157+F160</f>
        <v>4149.7</v>
      </c>
    </row>
    <row r="141" spans="1:6" ht="21.75" customHeight="1">
      <c r="A141" s="18" t="s">
        <v>83</v>
      </c>
      <c r="B141" s="18"/>
      <c r="C141" s="95" t="s">
        <v>84</v>
      </c>
      <c r="D141" s="96">
        <f>D142+D144+D146+D148+D150+D152</f>
        <v>4346.9</v>
      </c>
      <c r="E141" s="96">
        <f>E142+E144+E146+E148+E150+E152</f>
        <v>4255.9</v>
      </c>
      <c r="F141" s="96">
        <f>F142+F144+F146+F148+F150+F152</f>
        <v>3993.3999999999996</v>
      </c>
    </row>
    <row r="142" spans="1:6" ht="18.75">
      <c r="A142" s="14" t="s">
        <v>85</v>
      </c>
      <c r="B142" s="14" t="s">
        <v>274</v>
      </c>
      <c r="C142" s="45" t="s">
        <v>551</v>
      </c>
      <c r="D142" s="54">
        <f>D143</f>
        <v>2200</v>
      </c>
      <c r="E142" s="54">
        <f>E143</f>
        <v>2200</v>
      </c>
      <c r="F142" s="54">
        <f>F143</f>
        <v>1980</v>
      </c>
    </row>
    <row r="143" spans="1:6" ht="18.75">
      <c r="A143" s="14"/>
      <c r="B143" s="14" t="s">
        <v>14</v>
      </c>
      <c r="C143" s="46" t="s">
        <v>15</v>
      </c>
      <c r="D143" s="54">
        <v>2200</v>
      </c>
      <c r="E143" s="54">
        <v>2200</v>
      </c>
      <c r="F143" s="54">
        <v>1980</v>
      </c>
    </row>
    <row r="144" spans="1:6" ht="18.75">
      <c r="A144" s="14" t="s">
        <v>86</v>
      </c>
      <c r="B144" s="14" t="s">
        <v>274</v>
      </c>
      <c r="C144" s="45" t="s">
        <v>506</v>
      </c>
      <c r="D144" s="54">
        <f>D145</f>
        <v>115</v>
      </c>
      <c r="E144" s="54">
        <f>E145</f>
        <v>99</v>
      </c>
      <c r="F144" s="54">
        <f>F145</f>
        <v>99</v>
      </c>
    </row>
    <row r="145" spans="1:6" ht="18.75">
      <c r="A145" s="14"/>
      <c r="B145" s="14" t="s">
        <v>14</v>
      </c>
      <c r="C145" s="46" t="s">
        <v>15</v>
      </c>
      <c r="D145" s="54">
        <f>75+40</f>
        <v>115</v>
      </c>
      <c r="E145" s="54">
        <f>65+34</f>
        <v>99</v>
      </c>
      <c r="F145" s="54">
        <f>65+34</f>
        <v>99</v>
      </c>
    </row>
    <row r="146" spans="1:6" ht="18.75">
      <c r="A146" s="14" t="s">
        <v>534</v>
      </c>
      <c r="B146" s="14" t="s">
        <v>274</v>
      </c>
      <c r="C146" s="45" t="s">
        <v>442</v>
      </c>
      <c r="D146" s="54">
        <f>D147</f>
        <v>37.7</v>
      </c>
      <c r="E146" s="54">
        <f>E147</f>
        <v>37.7</v>
      </c>
      <c r="F146" s="54">
        <f>F147</f>
        <v>37.7</v>
      </c>
    </row>
    <row r="147" spans="1:6" ht="37.5">
      <c r="A147" s="14"/>
      <c r="B147" s="14" t="s">
        <v>11</v>
      </c>
      <c r="C147" s="46" t="s">
        <v>12</v>
      </c>
      <c r="D147" s="54">
        <v>37.7</v>
      </c>
      <c r="E147" s="54">
        <v>37.7</v>
      </c>
      <c r="F147" s="54">
        <v>37.7</v>
      </c>
    </row>
    <row r="148" spans="1:6" ht="37.5">
      <c r="A148" s="86" t="s">
        <v>535</v>
      </c>
      <c r="B148" s="87"/>
      <c r="C148" s="88" t="s">
        <v>436</v>
      </c>
      <c r="D148" s="102">
        <f>D149</f>
        <v>1364.7</v>
      </c>
      <c r="E148" s="102">
        <f>E149</f>
        <v>1364.7</v>
      </c>
      <c r="F148" s="102">
        <f>F149</f>
        <v>1364.7</v>
      </c>
    </row>
    <row r="149" spans="1:6" ht="37.5">
      <c r="A149" s="86"/>
      <c r="B149" s="89" t="s">
        <v>11</v>
      </c>
      <c r="C149" s="90" t="s">
        <v>12</v>
      </c>
      <c r="D149" s="102">
        <v>1364.7</v>
      </c>
      <c r="E149" s="102">
        <v>1364.7</v>
      </c>
      <c r="F149" s="102">
        <v>1364.7</v>
      </c>
    </row>
    <row r="150" spans="1:6" ht="56.25">
      <c r="A150" s="86" t="s">
        <v>536</v>
      </c>
      <c r="B150" s="87"/>
      <c r="C150" s="88" t="s">
        <v>448</v>
      </c>
      <c r="D150" s="102">
        <f>D151</f>
        <v>129.5</v>
      </c>
      <c r="E150" s="102">
        <f>E151</f>
        <v>129.5</v>
      </c>
      <c r="F150" s="102">
        <f>F151</f>
        <v>129.5</v>
      </c>
    </row>
    <row r="151" spans="1:6" ht="37.5">
      <c r="A151" s="87"/>
      <c r="B151" s="89" t="s">
        <v>11</v>
      </c>
      <c r="C151" s="90" t="s">
        <v>12</v>
      </c>
      <c r="D151" s="102">
        <v>129.5</v>
      </c>
      <c r="E151" s="102">
        <v>129.5</v>
      </c>
      <c r="F151" s="102">
        <v>129.5</v>
      </c>
    </row>
    <row r="152" spans="1:6" ht="37.5">
      <c r="A152" s="14" t="s">
        <v>467</v>
      </c>
      <c r="B152" s="14"/>
      <c r="C152" s="46" t="s">
        <v>552</v>
      </c>
      <c r="D152" s="54">
        <f>D153</f>
        <v>500</v>
      </c>
      <c r="E152" s="54">
        <f>E153</f>
        <v>425</v>
      </c>
      <c r="F152" s="54">
        <f>F153</f>
        <v>382.5</v>
      </c>
    </row>
    <row r="153" spans="1:6" ht="56.25">
      <c r="A153" s="14"/>
      <c r="B153" s="14" t="s">
        <v>31</v>
      </c>
      <c r="C153" s="46" t="s">
        <v>32</v>
      </c>
      <c r="D153" s="54">
        <v>500</v>
      </c>
      <c r="E153" s="54">
        <v>425</v>
      </c>
      <c r="F153" s="54">
        <v>382.5</v>
      </c>
    </row>
    <row r="154" spans="1:6" ht="37.5">
      <c r="A154" s="18" t="s">
        <v>87</v>
      </c>
      <c r="B154" s="14"/>
      <c r="C154" s="20" t="s">
        <v>507</v>
      </c>
      <c r="D154" s="96">
        <f aca="true" t="shared" si="1" ref="D154:F155">D155</f>
        <v>150</v>
      </c>
      <c r="E154" s="96">
        <f t="shared" si="1"/>
        <v>126.5</v>
      </c>
      <c r="F154" s="96">
        <f t="shared" si="1"/>
        <v>126.5</v>
      </c>
    </row>
    <row r="155" spans="1:6" ht="37.5">
      <c r="A155" s="14" t="s">
        <v>88</v>
      </c>
      <c r="B155" s="14" t="s">
        <v>274</v>
      </c>
      <c r="C155" s="23" t="s">
        <v>508</v>
      </c>
      <c r="D155" s="54">
        <f t="shared" si="1"/>
        <v>150</v>
      </c>
      <c r="E155" s="54">
        <f t="shared" si="1"/>
        <v>126.5</v>
      </c>
      <c r="F155" s="54">
        <f t="shared" si="1"/>
        <v>126.5</v>
      </c>
    </row>
    <row r="156" spans="1:6" ht="18.75">
      <c r="A156" s="14"/>
      <c r="B156" s="14" t="s">
        <v>14</v>
      </c>
      <c r="C156" s="46" t="s">
        <v>15</v>
      </c>
      <c r="D156" s="54">
        <f>60+90</f>
        <v>150</v>
      </c>
      <c r="E156" s="54">
        <f>50+76.5</f>
        <v>126.5</v>
      </c>
      <c r="F156" s="54">
        <f>50+76.5</f>
        <v>126.5</v>
      </c>
    </row>
    <row r="157" spans="1:6" ht="24.75" customHeight="1">
      <c r="A157" s="18" t="s">
        <v>89</v>
      </c>
      <c r="B157" s="18"/>
      <c r="C157" s="95" t="s">
        <v>90</v>
      </c>
      <c r="D157" s="96">
        <f aca="true" t="shared" si="2" ref="D157:F158">D158</f>
        <v>35</v>
      </c>
      <c r="E157" s="96">
        <f t="shared" si="2"/>
        <v>29.8</v>
      </c>
      <c r="F157" s="96">
        <f t="shared" si="2"/>
        <v>29.8</v>
      </c>
    </row>
    <row r="158" spans="1:6" ht="18.75">
      <c r="A158" s="14" t="s">
        <v>91</v>
      </c>
      <c r="B158" s="14" t="s">
        <v>274</v>
      </c>
      <c r="C158" s="45" t="s">
        <v>92</v>
      </c>
      <c r="D158" s="54">
        <f t="shared" si="2"/>
        <v>35</v>
      </c>
      <c r="E158" s="54">
        <f t="shared" si="2"/>
        <v>29.8</v>
      </c>
      <c r="F158" s="54">
        <f t="shared" si="2"/>
        <v>29.8</v>
      </c>
    </row>
    <row r="159" spans="1:6" ht="18.75">
      <c r="A159" s="14"/>
      <c r="B159" s="14" t="s">
        <v>14</v>
      </c>
      <c r="C159" s="46" t="s">
        <v>15</v>
      </c>
      <c r="D159" s="54">
        <f>15+20</f>
        <v>35</v>
      </c>
      <c r="E159" s="54">
        <f>12.8+17</f>
        <v>29.8</v>
      </c>
      <c r="F159" s="54">
        <f>12.8+17</f>
        <v>29.8</v>
      </c>
    </row>
    <row r="160" spans="1:6" ht="18.75">
      <c r="A160" s="18" t="s">
        <v>275</v>
      </c>
      <c r="B160" s="18"/>
      <c r="C160" s="95" t="s">
        <v>450</v>
      </c>
      <c r="D160" s="96">
        <f>D161</f>
        <v>10</v>
      </c>
      <c r="E160" s="96"/>
      <c r="F160" s="96"/>
    </row>
    <row r="161" spans="1:6" ht="37.5">
      <c r="A161" s="14" t="s">
        <v>276</v>
      </c>
      <c r="B161" s="14" t="s">
        <v>274</v>
      </c>
      <c r="C161" s="60" t="s">
        <v>707</v>
      </c>
      <c r="D161" s="54">
        <f>D162</f>
        <v>10</v>
      </c>
      <c r="E161" s="54"/>
      <c r="F161" s="54"/>
    </row>
    <row r="162" spans="1:6" ht="56.25">
      <c r="A162" s="14"/>
      <c r="B162" s="14" t="s">
        <v>31</v>
      </c>
      <c r="C162" s="46" t="s">
        <v>32</v>
      </c>
      <c r="D162" s="54">
        <v>10</v>
      </c>
      <c r="E162" s="54"/>
      <c r="F162" s="54"/>
    </row>
    <row r="163" spans="1:6" ht="37.5">
      <c r="A163" s="18" t="s">
        <v>93</v>
      </c>
      <c r="B163" s="18" t="s">
        <v>274</v>
      </c>
      <c r="C163" s="95" t="s">
        <v>94</v>
      </c>
      <c r="D163" s="96">
        <f>D164+D167</f>
        <v>10293.5</v>
      </c>
      <c r="E163" s="96">
        <f>E164+E167</f>
        <v>9972.599999999999</v>
      </c>
      <c r="F163" s="96">
        <f>F164+F167</f>
        <v>8975.2</v>
      </c>
    </row>
    <row r="164" spans="1:6" ht="37.5">
      <c r="A164" s="18" t="s">
        <v>95</v>
      </c>
      <c r="B164" s="18"/>
      <c r="C164" s="95" t="s">
        <v>96</v>
      </c>
      <c r="D164" s="96">
        <f aca="true" t="shared" si="3" ref="D164:F165">D165</f>
        <v>1224.5</v>
      </c>
      <c r="E164" s="96">
        <f t="shared" si="3"/>
        <v>1040.8</v>
      </c>
      <c r="F164" s="96">
        <f t="shared" si="3"/>
        <v>936.7</v>
      </c>
    </row>
    <row r="165" spans="1:6" ht="18.75">
      <c r="A165" s="14" t="s">
        <v>97</v>
      </c>
      <c r="B165" s="14" t="s">
        <v>274</v>
      </c>
      <c r="C165" s="45" t="s">
        <v>98</v>
      </c>
      <c r="D165" s="54">
        <f t="shared" si="3"/>
        <v>1224.5</v>
      </c>
      <c r="E165" s="54">
        <f t="shared" si="3"/>
        <v>1040.8</v>
      </c>
      <c r="F165" s="54">
        <f t="shared" si="3"/>
        <v>936.7</v>
      </c>
    </row>
    <row r="166" spans="1:6" ht="18.75">
      <c r="A166" s="14"/>
      <c r="B166" s="14" t="s">
        <v>14</v>
      </c>
      <c r="C166" s="46" t="s">
        <v>15</v>
      </c>
      <c r="D166" s="54">
        <v>1224.5</v>
      </c>
      <c r="E166" s="54">
        <v>1040.8</v>
      </c>
      <c r="F166" s="54">
        <v>936.7</v>
      </c>
    </row>
    <row r="167" spans="1:6" ht="18.75">
      <c r="A167" s="18" t="s">
        <v>99</v>
      </c>
      <c r="B167" s="18"/>
      <c r="C167" s="95" t="s">
        <v>451</v>
      </c>
      <c r="D167" s="96">
        <f>D168+D171+D174</f>
        <v>9069</v>
      </c>
      <c r="E167" s="96">
        <f>E168+E171+E174</f>
        <v>8931.8</v>
      </c>
      <c r="F167" s="96">
        <f>F168+F171+F174</f>
        <v>8038.5</v>
      </c>
    </row>
    <row r="168" spans="1:6" ht="18.75">
      <c r="A168" s="14" t="s">
        <v>100</v>
      </c>
      <c r="B168" s="14" t="s">
        <v>274</v>
      </c>
      <c r="C168" s="45" t="s">
        <v>509</v>
      </c>
      <c r="D168" s="54">
        <f>D169+D170</f>
        <v>8159.9</v>
      </c>
      <c r="E168" s="54">
        <f>E169+E170</f>
        <v>8159</v>
      </c>
      <c r="F168" s="54">
        <f>F169+F170</f>
        <v>7343.099999999999</v>
      </c>
    </row>
    <row r="169" spans="1:6" ht="18.75">
      <c r="A169" s="14"/>
      <c r="B169" s="14" t="s">
        <v>14</v>
      </c>
      <c r="C169" s="46" t="s">
        <v>15</v>
      </c>
      <c r="D169" s="54">
        <v>88</v>
      </c>
      <c r="E169" s="54">
        <v>88</v>
      </c>
      <c r="F169" s="54">
        <v>79.2</v>
      </c>
    </row>
    <row r="170" spans="1:6" ht="37.5">
      <c r="A170" s="14"/>
      <c r="B170" s="14" t="s">
        <v>11</v>
      </c>
      <c r="C170" s="46" t="s">
        <v>12</v>
      </c>
      <c r="D170" s="54">
        <v>8071.9</v>
      </c>
      <c r="E170" s="54">
        <v>8071</v>
      </c>
      <c r="F170" s="54">
        <v>7263.9</v>
      </c>
    </row>
    <row r="171" spans="1:6" ht="18.75">
      <c r="A171" s="14" t="s">
        <v>101</v>
      </c>
      <c r="B171" s="14" t="s">
        <v>274</v>
      </c>
      <c r="C171" s="45" t="s">
        <v>522</v>
      </c>
      <c r="D171" s="54">
        <f>D173+D172</f>
        <v>367.5</v>
      </c>
      <c r="E171" s="54">
        <f>E173+E172</f>
        <v>312.4</v>
      </c>
      <c r="F171" s="54">
        <f>F173+F172</f>
        <v>281.1</v>
      </c>
    </row>
    <row r="172" spans="1:6" ht="18.75">
      <c r="A172" s="14"/>
      <c r="B172" s="14" t="s">
        <v>14</v>
      </c>
      <c r="C172" s="46" t="s">
        <v>15</v>
      </c>
      <c r="D172" s="54">
        <v>247.5</v>
      </c>
      <c r="E172" s="54">
        <v>210.4</v>
      </c>
      <c r="F172" s="54">
        <v>189.3</v>
      </c>
    </row>
    <row r="173" spans="1:6" ht="37.5">
      <c r="A173" s="14"/>
      <c r="B173" s="14" t="s">
        <v>11</v>
      </c>
      <c r="C173" s="46" t="s">
        <v>12</v>
      </c>
      <c r="D173" s="54">
        <v>120</v>
      </c>
      <c r="E173" s="54">
        <v>102</v>
      </c>
      <c r="F173" s="54">
        <v>91.8</v>
      </c>
    </row>
    <row r="174" spans="1:6" ht="18.75">
      <c r="A174" s="14" t="s">
        <v>102</v>
      </c>
      <c r="B174" s="14" t="s">
        <v>274</v>
      </c>
      <c r="C174" s="45" t="s">
        <v>103</v>
      </c>
      <c r="D174" s="54">
        <f>D175</f>
        <v>541.6</v>
      </c>
      <c r="E174" s="54">
        <f>E175</f>
        <v>460.4</v>
      </c>
      <c r="F174" s="54">
        <f>F175</f>
        <v>414.3</v>
      </c>
    </row>
    <row r="175" spans="1:6" ht="37.5">
      <c r="A175" s="14"/>
      <c r="B175" s="14" t="s">
        <v>11</v>
      </c>
      <c r="C175" s="46" t="s">
        <v>12</v>
      </c>
      <c r="D175" s="54">
        <v>541.6</v>
      </c>
      <c r="E175" s="54">
        <v>460.4</v>
      </c>
      <c r="F175" s="54">
        <v>414.3</v>
      </c>
    </row>
    <row r="176" spans="1:6" ht="18.75">
      <c r="A176" s="18" t="s">
        <v>104</v>
      </c>
      <c r="B176" s="18" t="s">
        <v>274</v>
      </c>
      <c r="C176" s="95" t="s">
        <v>105</v>
      </c>
      <c r="D176" s="96">
        <f>D177+D188</f>
        <v>1305.4</v>
      </c>
      <c r="E176" s="96">
        <f>E177+E188</f>
        <v>1173.5</v>
      </c>
      <c r="F176" s="96">
        <f>F177+F188</f>
        <v>1074.7</v>
      </c>
    </row>
    <row r="177" spans="1:6" ht="18.75">
      <c r="A177" s="18" t="s">
        <v>106</v>
      </c>
      <c r="B177" s="18"/>
      <c r="C177" s="95" t="s">
        <v>107</v>
      </c>
      <c r="D177" s="96">
        <f>D178+D180+D182+D184+D186</f>
        <v>1240</v>
      </c>
      <c r="E177" s="96">
        <f>E178+E180+E182+E184+E186</f>
        <v>1118.5</v>
      </c>
      <c r="F177" s="96">
        <f>F178+F180+F182+F184+F186</f>
        <v>1019.7</v>
      </c>
    </row>
    <row r="178" spans="1:6" ht="18.75">
      <c r="A178" s="14" t="s">
        <v>108</v>
      </c>
      <c r="B178" s="14" t="s">
        <v>274</v>
      </c>
      <c r="C178" s="45" t="s">
        <v>109</v>
      </c>
      <c r="D178" s="54">
        <f>D179</f>
        <v>810</v>
      </c>
      <c r="E178" s="54">
        <f>E179</f>
        <v>688.5</v>
      </c>
      <c r="F178" s="54">
        <f>F179</f>
        <v>619.7</v>
      </c>
    </row>
    <row r="179" spans="1:6" ht="18.75">
      <c r="A179" s="14"/>
      <c r="B179" s="14" t="s">
        <v>14</v>
      </c>
      <c r="C179" s="46" t="s">
        <v>15</v>
      </c>
      <c r="D179" s="54">
        <v>810</v>
      </c>
      <c r="E179" s="54">
        <v>688.5</v>
      </c>
      <c r="F179" s="54">
        <v>619.7</v>
      </c>
    </row>
    <row r="180" spans="1:6" ht="18.75">
      <c r="A180" s="14" t="s">
        <v>659</v>
      </c>
      <c r="B180" s="14" t="s">
        <v>274</v>
      </c>
      <c r="C180" s="45" t="s">
        <v>657</v>
      </c>
      <c r="D180" s="54">
        <f>D181</f>
        <v>20</v>
      </c>
      <c r="E180" s="54">
        <f>E181</f>
        <v>20</v>
      </c>
      <c r="F180" s="54">
        <f>F181</f>
        <v>20</v>
      </c>
    </row>
    <row r="181" spans="1:6" ht="56.25">
      <c r="A181" s="14"/>
      <c r="B181" s="14" t="s">
        <v>31</v>
      </c>
      <c r="C181" s="46" t="s">
        <v>32</v>
      </c>
      <c r="D181" s="54">
        <v>20</v>
      </c>
      <c r="E181" s="54">
        <v>20</v>
      </c>
      <c r="F181" s="54">
        <v>20</v>
      </c>
    </row>
    <row r="182" spans="1:6" ht="18.75">
      <c r="A182" s="14" t="s">
        <v>660</v>
      </c>
      <c r="B182" s="14" t="s">
        <v>274</v>
      </c>
      <c r="C182" s="45" t="s">
        <v>662</v>
      </c>
      <c r="D182" s="54">
        <f>D183</f>
        <v>20</v>
      </c>
      <c r="E182" s="54">
        <f>E183</f>
        <v>20</v>
      </c>
      <c r="F182" s="54">
        <f>F183</f>
        <v>20</v>
      </c>
    </row>
    <row r="183" spans="1:6" ht="18.75">
      <c r="A183" s="14"/>
      <c r="B183" s="14" t="s">
        <v>14</v>
      </c>
      <c r="C183" s="46" t="s">
        <v>15</v>
      </c>
      <c r="D183" s="54">
        <v>20</v>
      </c>
      <c r="E183" s="54">
        <v>20</v>
      </c>
      <c r="F183" s="54">
        <v>20</v>
      </c>
    </row>
    <row r="184" spans="1:6" ht="18.75">
      <c r="A184" s="14" t="s">
        <v>110</v>
      </c>
      <c r="B184" s="14" t="s">
        <v>274</v>
      </c>
      <c r="C184" s="45" t="s">
        <v>111</v>
      </c>
      <c r="D184" s="54">
        <f>D185</f>
        <v>90</v>
      </c>
      <c r="E184" s="54">
        <f>E185</f>
        <v>90</v>
      </c>
      <c r="F184" s="54">
        <f>F185</f>
        <v>90</v>
      </c>
    </row>
    <row r="185" spans="1:6" ht="18.75">
      <c r="A185" s="14"/>
      <c r="B185" s="14" t="s">
        <v>14</v>
      </c>
      <c r="C185" s="46" t="s">
        <v>15</v>
      </c>
      <c r="D185" s="54">
        <v>90</v>
      </c>
      <c r="E185" s="54">
        <v>90</v>
      </c>
      <c r="F185" s="54">
        <v>90</v>
      </c>
    </row>
    <row r="186" spans="1:6" ht="18.75">
      <c r="A186" s="14" t="s">
        <v>714</v>
      </c>
      <c r="B186" s="14" t="s">
        <v>274</v>
      </c>
      <c r="C186" s="45" t="s">
        <v>715</v>
      </c>
      <c r="D186" s="54">
        <f>D187</f>
        <v>300</v>
      </c>
      <c r="E186" s="54">
        <f>E187</f>
        <v>300</v>
      </c>
      <c r="F186" s="54">
        <f>F187</f>
        <v>270</v>
      </c>
    </row>
    <row r="187" spans="1:6" ht="18.75">
      <c r="A187" s="14"/>
      <c r="B187" s="14" t="s">
        <v>14</v>
      </c>
      <c r="C187" s="46" t="s">
        <v>15</v>
      </c>
      <c r="D187" s="54">
        <v>300</v>
      </c>
      <c r="E187" s="54">
        <v>300</v>
      </c>
      <c r="F187" s="54">
        <v>270</v>
      </c>
    </row>
    <row r="188" spans="1:6" ht="18.75">
      <c r="A188" s="18" t="s">
        <v>112</v>
      </c>
      <c r="B188" s="18"/>
      <c r="C188" s="95" t="s">
        <v>718</v>
      </c>
      <c r="D188" s="96">
        <f aca="true" t="shared" si="4" ref="D188:F189">D189</f>
        <v>65.4</v>
      </c>
      <c r="E188" s="96">
        <f t="shared" si="4"/>
        <v>55</v>
      </c>
      <c r="F188" s="96">
        <f t="shared" si="4"/>
        <v>55</v>
      </c>
    </row>
    <row r="189" spans="1:6" ht="18.75">
      <c r="A189" s="14" t="s">
        <v>113</v>
      </c>
      <c r="B189" s="14"/>
      <c r="C189" s="46" t="s">
        <v>114</v>
      </c>
      <c r="D189" s="54">
        <f t="shared" si="4"/>
        <v>65.4</v>
      </c>
      <c r="E189" s="54">
        <f t="shared" si="4"/>
        <v>55</v>
      </c>
      <c r="F189" s="54">
        <f t="shared" si="4"/>
        <v>55</v>
      </c>
    </row>
    <row r="190" spans="1:6" ht="18.75">
      <c r="A190" s="14"/>
      <c r="B190" s="14" t="s">
        <v>14</v>
      </c>
      <c r="C190" s="46" t="s">
        <v>15</v>
      </c>
      <c r="D190" s="54">
        <v>65.4</v>
      </c>
      <c r="E190" s="54">
        <v>55</v>
      </c>
      <c r="F190" s="54">
        <v>55</v>
      </c>
    </row>
    <row r="191" spans="1:6" ht="56.25">
      <c r="A191" s="18" t="s">
        <v>115</v>
      </c>
      <c r="B191" s="18" t="s">
        <v>274</v>
      </c>
      <c r="C191" s="95" t="s">
        <v>550</v>
      </c>
      <c r="D191" s="96">
        <f aca="true" t="shared" si="5" ref="D191:F192">D192</f>
        <v>20658.5</v>
      </c>
      <c r="E191" s="96">
        <f t="shared" si="5"/>
        <v>17941</v>
      </c>
      <c r="F191" s="96">
        <f t="shared" si="5"/>
        <v>16150.9</v>
      </c>
    </row>
    <row r="192" spans="1:6" ht="37.5">
      <c r="A192" s="18" t="s">
        <v>116</v>
      </c>
      <c r="B192" s="18"/>
      <c r="C192" s="95" t="s">
        <v>27</v>
      </c>
      <c r="D192" s="96">
        <f t="shared" si="5"/>
        <v>20658.5</v>
      </c>
      <c r="E192" s="96">
        <f t="shared" si="5"/>
        <v>17941</v>
      </c>
      <c r="F192" s="96">
        <f t="shared" si="5"/>
        <v>16150.9</v>
      </c>
    </row>
    <row r="193" spans="1:12" ht="18.75">
      <c r="A193" s="14" t="s">
        <v>117</v>
      </c>
      <c r="B193" s="14" t="s">
        <v>274</v>
      </c>
      <c r="C193" s="45" t="s">
        <v>118</v>
      </c>
      <c r="D193" s="54">
        <f>SUM(D194:D196)</f>
        <v>20658.5</v>
      </c>
      <c r="E193" s="54">
        <f>SUM(E194:E196)</f>
        <v>17941</v>
      </c>
      <c r="F193" s="54">
        <f>SUM(F194:F196)</f>
        <v>16150.9</v>
      </c>
      <c r="J193" s="93"/>
      <c r="K193" s="93"/>
      <c r="L193" s="93"/>
    </row>
    <row r="194" spans="1:6" ht="56.25">
      <c r="A194" s="14"/>
      <c r="B194" s="14" t="s">
        <v>31</v>
      </c>
      <c r="C194" s="46" t="s">
        <v>32</v>
      </c>
      <c r="D194" s="54">
        <f>11836.1+6922.3</f>
        <v>18758.4</v>
      </c>
      <c r="E194" s="54">
        <f>10242.8+5990.5</f>
        <v>16233.3</v>
      </c>
      <c r="F194" s="54">
        <f>9218.5+5391.4</f>
        <v>14609.9</v>
      </c>
    </row>
    <row r="195" spans="1:6" ht="18.75">
      <c r="A195" s="14"/>
      <c r="B195" s="14" t="s">
        <v>14</v>
      </c>
      <c r="C195" s="46" t="s">
        <v>15</v>
      </c>
      <c r="D195" s="54">
        <f>1228+603.7+47.3</f>
        <v>1879</v>
      </c>
      <c r="E195" s="54">
        <f>1105.2+543.3+40.2</f>
        <v>1688.7</v>
      </c>
      <c r="F195" s="54">
        <f>994.7+489+40.2</f>
        <v>1523.9</v>
      </c>
    </row>
    <row r="196" spans="1:6" ht="18.75">
      <c r="A196" s="14"/>
      <c r="B196" s="14" t="s">
        <v>45</v>
      </c>
      <c r="C196" s="46" t="s">
        <v>46</v>
      </c>
      <c r="D196" s="54">
        <f>16.2+4.9</f>
        <v>21.1</v>
      </c>
      <c r="E196" s="54">
        <f>14.6+4.4</f>
        <v>19</v>
      </c>
      <c r="F196" s="54">
        <f>13.1+4</f>
        <v>17.1</v>
      </c>
    </row>
    <row r="197" spans="1:6" ht="27.75" customHeight="1">
      <c r="A197" s="18" t="s">
        <v>119</v>
      </c>
      <c r="B197" s="18" t="s">
        <v>274</v>
      </c>
      <c r="C197" s="20" t="s">
        <v>120</v>
      </c>
      <c r="D197" s="96">
        <f>D198+D205+D215+D226</f>
        <v>38180.4</v>
      </c>
      <c r="E197" s="96">
        <f>E198+E205+E215+E226</f>
        <v>50653.8</v>
      </c>
      <c r="F197" s="96">
        <f>F198+F205+F215+F226</f>
        <v>31962.899999999998</v>
      </c>
    </row>
    <row r="198" spans="1:6" ht="37.5">
      <c r="A198" s="18" t="s">
        <v>121</v>
      </c>
      <c r="B198" s="18" t="s">
        <v>274</v>
      </c>
      <c r="C198" s="95" t="s">
        <v>755</v>
      </c>
      <c r="D198" s="96">
        <f>D199+D202</f>
        <v>3770</v>
      </c>
      <c r="E198" s="96">
        <f>E199+E202</f>
        <v>3770</v>
      </c>
      <c r="F198" s="96">
        <f>F199+F202</f>
        <v>3770</v>
      </c>
    </row>
    <row r="199" spans="1:6" ht="18.75">
      <c r="A199" s="18" t="s">
        <v>122</v>
      </c>
      <c r="B199" s="18"/>
      <c r="C199" s="95" t="s">
        <v>1112</v>
      </c>
      <c r="D199" s="96">
        <f aca="true" t="shared" si="6" ref="D199:F200">D200</f>
        <v>3200</v>
      </c>
      <c r="E199" s="96">
        <f t="shared" si="6"/>
        <v>3200</v>
      </c>
      <c r="F199" s="96">
        <f t="shared" si="6"/>
        <v>3200</v>
      </c>
    </row>
    <row r="200" spans="1:6" ht="18.75">
      <c r="A200" s="14" t="s">
        <v>123</v>
      </c>
      <c r="B200" s="14" t="s">
        <v>274</v>
      </c>
      <c r="C200" s="50" t="s">
        <v>753</v>
      </c>
      <c r="D200" s="54">
        <f t="shared" si="6"/>
        <v>3200</v>
      </c>
      <c r="E200" s="54">
        <f t="shared" si="6"/>
        <v>3200</v>
      </c>
      <c r="F200" s="54">
        <f t="shared" si="6"/>
        <v>3200</v>
      </c>
    </row>
    <row r="201" spans="1:6" ht="37.5">
      <c r="A201" s="14"/>
      <c r="B201" s="14" t="s">
        <v>11</v>
      </c>
      <c r="C201" s="46" t="s">
        <v>12</v>
      </c>
      <c r="D201" s="54">
        <v>3200</v>
      </c>
      <c r="E201" s="54">
        <v>3200</v>
      </c>
      <c r="F201" s="54">
        <v>3200</v>
      </c>
    </row>
    <row r="202" spans="1:6" ht="37.5">
      <c r="A202" s="18" t="s">
        <v>556</v>
      </c>
      <c r="B202" s="14"/>
      <c r="C202" s="52" t="s">
        <v>558</v>
      </c>
      <c r="D202" s="96">
        <f aca="true" t="shared" si="7" ref="D202:F203">D203</f>
        <v>570</v>
      </c>
      <c r="E202" s="96">
        <f t="shared" si="7"/>
        <v>570</v>
      </c>
      <c r="F202" s="96">
        <f t="shared" si="7"/>
        <v>570</v>
      </c>
    </row>
    <row r="203" spans="1:6" ht="18.75">
      <c r="A203" s="14" t="s">
        <v>578</v>
      </c>
      <c r="B203" s="14"/>
      <c r="C203" s="46" t="s">
        <v>557</v>
      </c>
      <c r="D203" s="54">
        <f t="shared" si="7"/>
        <v>570</v>
      </c>
      <c r="E203" s="54">
        <f t="shared" si="7"/>
        <v>570</v>
      </c>
      <c r="F203" s="54">
        <f t="shared" si="7"/>
        <v>570</v>
      </c>
    </row>
    <row r="204" spans="1:6" ht="18.75">
      <c r="A204" s="14"/>
      <c r="B204" s="14" t="s">
        <v>45</v>
      </c>
      <c r="C204" s="46" t="s">
        <v>46</v>
      </c>
      <c r="D204" s="54">
        <v>570</v>
      </c>
      <c r="E204" s="54">
        <v>570</v>
      </c>
      <c r="F204" s="54">
        <v>570</v>
      </c>
    </row>
    <row r="205" spans="1:6" ht="37.5">
      <c r="A205" s="18" t="s">
        <v>124</v>
      </c>
      <c r="B205" s="18" t="s">
        <v>274</v>
      </c>
      <c r="C205" s="95" t="s">
        <v>125</v>
      </c>
      <c r="D205" s="96">
        <f>D206+D209</f>
        <v>6081</v>
      </c>
      <c r="E205" s="96">
        <f>E206+E209</f>
        <v>19491.3</v>
      </c>
      <c r="F205" s="96">
        <f>F206+F209</f>
        <v>3539.8</v>
      </c>
    </row>
    <row r="206" spans="1:6" ht="37.5">
      <c r="A206" s="18" t="s">
        <v>126</v>
      </c>
      <c r="B206" s="18"/>
      <c r="C206" s="95" t="s">
        <v>127</v>
      </c>
      <c r="D206" s="96">
        <f aca="true" t="shared" si="8" ref="D206:F207">D207</f>
        <v>917.2</v>
      </c>
      <c r="E206" s="96">
        <f t="shared" si="8"/>
        <v>917.2</v>
      </c>
      <c r="F206" s="96">
        <f t="shared" si="8"/>
        <v>917.2</v>
      </c>
    </row>
    <row r="207" spans="1:6" ht="18.75">
      <c r="A207" s="14" t="s">
        <v>128</v>
      </c>
      <c r="B207" s="14" t="s">
        <v>274</v>
      </c>
      <c r="C207" s="45" t="s">
        <v>129</v>
      </c>
      <c r="D207" s="54">
        <f t="shared" si="8"/>
        <v>917.2</v>
      </c>
      <c r="E207" s="54">
        <f t="shared" si="8"/>
        <v>917.2</v>
      </c>
      <c r="F207" s="54">
        <f t="shared" si="8"/>
        <v>917.2</v>
      </c>
    </row>
    <row r="208" spans="1:6" ht="18.75">
      <c r="A208" s="14"/>
      <c r="B208" s="14" t="s">
        <v>14</v>
      </c>
      <c r="C208" s="46" t="s">
        <v>15</v>
      </c>
      <c r="D208" s="54">
        <v>917.2</v>
      </c>
      <c r="E208" s="54">
        <v>917.2</v>
      </c>
      <c r="F208" s="54">
        <v>917.2</v>
      </c>
    </row>
    <row r="209" spans="1:6" ht="29.25" customHeight="1">
      <c r="A209" s="18" t="s">
        <v>130</v>
      </c>
      <c r="B209" s="18"/>
      <c r="C209" s="95" t="s">
        <v>131</v>
      </c>
      <c r="D209" s="96">
        <f>D210+D213</f>
        <v>5163.8</v>
      </c>
      <c r="E209" s="96">
        <f>E210+E213</f>
        <v>18574.1</v>
      </c>
      <c r="F209" s="96">
        <f>F210+F213</f>
        <v>2622.6</v>
      </c>
    </row>
    <row r="210" spans="1:6" ht="18.75">
      <c r="A210" s="14" t="s">
        <v>132</v>
      </c>
      <c r="B210" s="14" t="s">
        <v>274</v>
      </c>
      <c r="C210" s="45" t="s">
        <v>397</v>
      </c>
      <c r="D210" s="54">
        <f>D211+D212</f>
        <v>5163.8</v>
      </c>
      <c r="E210" s="54">
        <f>E211+E212</f>
        <v>2691.7</v>
      </c>
      <c r="F210" s="54">
        <f>F211+F212</f>
        <v>2622.6</v>
      </c>
    </row>
    <row r="211" spans="1:6" ht="18.75">
      <c r="A211" s="14"/>
      <c r="B211" s="14" t="s">
        <v>14</v>
      </c>
      <c r="C211" s="46" t="s">
        <v>15</v>
      </c>
      <c r="D211" s="54">
        <v>813.8</v>
      </c>
      <c r="E211" s="54">
        <v>691.7</v>
      </c>
      <c r="F211" s="54">
        <v>622.6</v>
      </c>
    </row>
    <row r="212" spans="1:6" ht="18.75">
      <c r="A212" s="14"/>
      <c r="B212" s="14" t="s">
        <v>156</v>
      </c>
      <c r="C212" s="46" t="s">
        <v>171</v>
      </c>
      <c r="D212" s="54">
        <v>4350</v>
      </c>
      <c r="E212" s="54">
        <v>2000</v>
      </c>
      <c r="F212" s="54">
        <v>2000</v>
      </c>
    </row>
    <row r="213" spans="1:6" ht="18.75">
      <c r="A213" s="14" t="s">
        <v>296</v>
      </c>
      <c r="B213" s="14"/>
      <c r="C213" s="46" t="s">
        <v>1108</v>
      </c>
      <c r="D213" s="54"/>
      <c r="E213" s="54">
        <f>E214</f>
        <v>15882.4</v>
      </c>
      <c r="F213" s="54"/>
    </row>
    <row r="214" spans="1:6" ht="18.75">
      <c r="A214" s="14"/>
      <c r="B214" s="14" t="s">
        <v>14</v>
      </c>
      <c r="C214" s="46" t="s">
        <v>15</v>
      </c>
      <c r="D214" s="54"/>
      <c r="E214" s="54">
        <v>15882.4</v>
      </c>
      <c r="F214" s="54"/>
    </row>
    <row r="215" spans="1:6" ht="18.75">
      <c r="A215" s="18" t="s">
        <v>537</v>
      </c>
      <c r="B215" s="18" t="s">
        <v>274</v>
      </c>
      <c r="C215" s="20" t="s">
        <v>470</v>
      </c>
      <c r="D215" s="96">
        <f>D216+D223</f>
        <v>1575.2</v>
      </c>
      <c r="E215" s="96">
        <f>E216+E223</f>
        <v>1375.1</v>
      </c>
      <c r="F215" s="96">
        <f>F216+F223</f>
        <v>1237.5</v>
      </c>
    </row>
    <row r="216" spans="1:6" ht="37.5">
      <c r="A216" s="18" t="s">
        <v>538</v>
      </c>
      <c r="B216" s="18"/>
      <c r="C216" s="95" t="s">
        <v>520</v>
      </c>
      <c r="D216" s="96">
        <f>D217+D219+D221</f>
        <v>775.2</v>
      </c>
      <c r="E216" s="96">
        <f>E217+E219+E221</f>
        <v>575.1</v>
      </c>
      <c r="F216" s="96">
        <f>F217+F219+F221</f>
        <v>517.5</v>
      </c>
    </row>
    <row r="217" spans="1:6" ht="18.75">
      <c r="A217" s="14" t="s">
        <v>587</v>
      </c>
      <c r="B217" s="14" t="s">
        <v>274</v>
      </c>
      <c r="C217" s="45" t="s">
        <v>521</v>
      </c>
      <c r="D217" s="54">
        <f>D218</f>
        <v>675</v>
      </c>
      <c r="E217" s="54">
        <f>E218</f>
        <v>575</v>
      </c>
      <c r="F217" s="54">
        <f>F218</f>
        <v>517.5</v>
      </c>
    </row>
    <row r="218" spans="1:6" ht="18.75">
      <c r="A218" s="14"/>
      <c r="B218" s="14" t="s">
        <v>45</v>
      </c>
      <c r="C218" s="46" t="s">
        <v>46</v>
      </c>
      <c r="D218" s="54">
        <v>675</v>
      </c>
      <c r="E218" s="54">
        <v>575</v>
      </c>
      <c r="F218" s="54">
        <v>517.5</v>
      </c>
    </row>
    <row r="219" spans="1:6" ht="56.25">
      <c r="A219" s="83" t="s">
        <v>612</v>
      </c>
      <c r="B219" s="83" t="s">
        <v>274</v>
      </c>
      <c r="C219" s="296" t="s">
        <v>1113</v>
      </c>
      <c r="D219" s="102">
        <f>D220</f>
        <v>0.2</v>
      </c>
      <c r="E219" s="102">
        <f>E220</f>
        <v>0.1</v>
      </c>
      <c r="F219" s="102"/>
    </row>
    <row r="220" spans="1:6" ht="18.75">
      <c r="A220" s="83"/>
      <c r="B220" s="83" t="s">
        <v>45</v>
      </c>
      <c r="C220" s="84" t="s">
        <v>46</v>
      </c>
      <c r="D220" s="102">
        <v>0.2</v>
      </c>
      <c r="E220" s="102">
        <v>0.1</v>
      </c>
      <c r="F220" s="102"/>
    </row>
    <row r="221" spans="1:6" ht="18.75">
      <c r="A221" s="14" t="s">
        <v>1114</v>
      </c>
      <c r="B221" s="14" t="s">
        <v>274</v>
      </c>
      <c r="C221" s="45" t="s">
        <v>708</v>
      </c>
      <c r="D221" s="54">
        <f>D222</f>
        <v>100</v>
      </c>
      <c r="E221" s="54"/>
      <c r="F221" s="54"/>
    </row>
    <row r="222" spans="1:6" ht="18.75">
      <c r="A222" s="14"/>
      <c r="B222" s="14" t="s">
        <v>14</v>
      </c>
      <c r="C222" s="46" t="s">
        <v>15</v>
      </c>
      <c r="D222" s="54">
        <v>100</v>
      </c>
      <c r="E222" s="54"/>
      <c r="F222" s="54"/>
    </row>
    <row r="223" spans="1:6" ht="37.5">
      <c r="A223" s="18" t="s">
        <v>584</v>
      </c>
      <c r="B223" s="18"/>
      <c r="C223" s="95" t="s">
        <v>585</v>
      </c>
      <c r="D223" s="96">
        <f aca="true" t="shared" si="9" ref="D223:F224">D224</f>
        <v>800</v>
      </c>
      <c r="E223" s="96">
        <f t="shared" si="9"/>
        <v>800</v>
      </c>
      <c r="F223" s="96">
        <f t="shared" si="9"/>
        <v>720</v>
      </c>
    </row>
    <row r="224" spans="1:6" ht="18.75">
      <c r="A224" s="14" t="s">
        <v>603</v>
      </c>
      <c r="B224" s="14" t="s">
        <v>274</v>
      </c>
      <c r="C224" s="45" t="s">
        <v>586</v>
      </c>
      <c r="D224" s="54">
        <f t="shared" si="9"/>
        <v>800</v>
      </c>
      <c r="E224" s="54">
        <f t="shared" si="9"/>
        <v>800</v>
      </c>
      <c r="F224" s="54">
        <f t="shared" si="9"/>
        <v>720</v>
      </c>
    </row>
    <row r="225" spans="1:6" ht="18.75">
      <c r="A225" s="14"/>
      <c r="B225" s="14" t="s">
        <v>45</v>
      </c>
      <c r="C225" s="46" t="s">
        <v>46</v>
      </c>
      <c r="D225" s="54">
        <v>800</v>
      </c>
      <c r="E225" s="54">
        <v>800</v>
      </c>
      <c r="F225" s="54">
        <v>720</v>
      </c>
    </row>
    <row r="226" spans="1:6" ht="37.5">
      <c r="A226" s="18" t="s">
        <v>133</v>
      </c>
      <c r="B226" s="18" t="s">
        <v>274</v>
      </c>
      <c r="C226" s="95" t="s">
        <v>134</v>
      </c>
      <c r="D226" s="96">
        <f>D227</f>
        <v>26754.2</v>
      </c>
      <c r="E226" s="96">
        <f>E227</f>
        <v>26017.4</v>
      </c>
      <c r="F226" s="96">
        <f>F227</f>
        <v>23415.6</v>
      </c>
    </row>
    <row r="227" spans="1:6" ht="37.5">
      <c r="A227" s="18" t="s">
        <v>396</v>
      </c>
      <c r="B227" s="18"/>
      <c r="C227" s="95" t="s">
        <v>27</v>
      </c>
      <c r="D227" s="96">
        <f>D228+D232</f>
        <v>26754.2</v>
      </c>
      <c r="E227" s="96">
        <f>E228+E232</f>
        <v>26017.4</v>
      </c>
      <c r="F227" s="96">
        <f>F228+F232</f>
        <v>23415.6</v>
      </c>
    </row>
    <row r="228" spans="1:6" ht="18.75">
      <c r="A228" s="14" t="s">
        <v>136</v>
      </c>
      <c r="B228" s="14" t="s">
        <v>274</v>
      </c>
      <c r="C228" s="45" t="s">
        <v>30</v>
      </c>
      <c r="D228" s="54">
        <f>SUM(D229:D231)</f>
        <v>20244</v>
      </c>
      <c r="E228" s="54">
        <f>SUM(E229:E231)</f>
        <v>19507.2</v>
      </c>
      <c r="F228" s="54">
        <f>SUM(F229:F231)</f>
        <v>17556.399999999998</v>
      </c>
    </row>
    <row r="229" spans="1:6" ht="56.25">
      <c r="A229" s="14"/>
      <c r="B229" s="14" t="s">
        <v>31</v>
      </c>
      <c r="C229" s="46" t="s">
        <v>32</v>
      </c>
      <c r="D229" s="54">
        <v>19156.8</v>
      </c>
      <c r="E229" s="54">
        <v>18420</v>
      </c>
      <c r="F229" s="54">
        <v>16578</v>
      </c>
    </row>
    <row r="230" spans="1:6" ht="18.75">
      <c r="A230" s="14"/>
      <c r="B230" s="14" t="s">
        <v>14</v>
      </c>
      <c r="C230" s="46" t="s">
        <v>15</v>
      </c>
      <c r="D230" s="54">
        <v>1084.7</v>
      </c>
      <c r="E230" s="54">
        <v>1084.7</v>
      </c>
      <c r="F230" s="54">
        <v>976.1</v>
      </c>
    </row>
    <row r="231" spans="1:6" ht="18.75">
      <c r="A231" s="14"/>
      <c r="B231" s="14" t="s">
        <v>45</v>
      </c>
      <c r="C231" s="46" t="s">
        <v>46</v>
      </c>
      <c r="D231" s="54">
        <v>2.5</v>
      </c>
      <c r="E231" s="54">
        <v>2.5</v>
      </c>
      <c r="F231" s="54">
        <v>2.3</v>
      </c>
    </row>
    <row r="232" spans="1:6" ht="18.75">
      <c r="A232" s="14" t="s">
        <v>137</v>
      </c>
      <c r="B232" s="14" t="s">
        <v>274</v>
      </c>
      <c r="C232" s="45" t="s">
        <v>446</v>
      </c>
      <c r="D232" s="54">
        <f>D233</f>
        <v>6510.2</v>
      </c>
      <c r="E232" s="54">
        <f>E233</f>
        <v>6510.2</v>
      </c>
      <c r="F232" s="54">
        <f>F233</f>
        <v>5859.2</v>
      </c>
    </row>
    <row r="233" spans="1:6" ht="18.75">
      <c r="A233" s="14"/>
      <c r="B233" s="14" t="s">
        <v>14</v>
      </c>
      <c r="C233" s="46" t="s">
        <v>15</v>
      </c>
      <c r="D233" s="54">
        <v>6510.2</v>
      </c>
      <c r="E233" s="54">
        <v>6510.2</v>
      </c>
      <c r="F233" s="54">
        <v>5859.2</v>
      </c>
    </row>
    <row r="234" spans="1:6" ht="37.5">
      <c r="A234" s="18" t="s">
        <v>527</v>
      </c>
      <c r="B234" s="18" t="s">
        <v>274</v>
      </c>
      <c r="C234" s="19" t="s">
        <v>624</v>
      </c>
      <c r="D234" s="96">
        <f>D235+D277+D308+D330+D348+D356</f>
        <v>612192.04429</v>
      </c>
      <c r="E234" s="96">
        <f>E235+E277+E308+E330+E348+E356</f>
        <v>546855.1760000001</v>
      </c>
      <c r="F234" s="96">
        <f>F235+F277+F308+F330+F348+F356</f>
        <v>579760.3</v>
      </c>
    </row>
    <row r="235" spans="1:6" ht="18.75">
      <c r="A235" s="18" t="s">
        <v>139</v>
      </c>
      <c r="B235" s="18" t="s">
        <v>274</v>
      </c>
      <c r="C235" s="95" t="s">
        <v>140</v>
      </c>
      <c r="D235" s="96">
        <f>D236+D243+D253</f>
        <v>31662.7</v>
      </c>
      <c r="E235" s="96">
        <f>E236+E243+E253</f>
        <v>26416.9</v>
      </c>
      <c r="F235" s="96">
        <f>F236+F243+F253</f>
        <v>24337.5</v>
      </c>
    </row>
    <row r="236" spans="1:6" ht="37.5">
      <c r="A236" s="18" t="s">
        <v>141</v>
      </c>
      <c r="B236" s="18"/>
      <c r="C236" s="95" t="s">
        <v>142</v>
      </c>
      <c r="D236" s="96">
        <f>D237+D241</f>
        <v>17639</v>
      </c>
      <c r="E236" s="96">
        <f>E237+E241</f>
        <v>14993.2</v>
      </c>
      <c r="F236" s="96">
        <f>F237+F241</f>
        <v>13493.8</v>
      </c>
    </row>
    <row r="237" spans="1:6" ht="18.75">
      <c r="A237" s="14" t="s">
        <v>143</v>
      </c>
      <c r="B237" s="14" t="s">
        <v>274</v>
      </c>
      <c r="C237" s="45" t="s">
        <v>574</v>
      </c>
      <c r="D237" s="54">
        <f>D239+D240+D238</f>
        <v>10959</v>
      </c>
      <c r="E237" s="54">
        <f>E239+E240+E238</f>
        <v>9315.2</v>
      </c>
      <c r="F237" s="54">
        <f>F239+F240+F238</f>
        <v>8383.6</v>
      </c>
    </row>
    <row r="238" spans="1:6" ht="18.75" hidden="1">
      <c r="A238" s="14"/>
      <c r="B238" s="14" t="s">
        <v>14</v>
      </c>
      <c r="C238" s="46" t="s">
        <v>15</v>
      </c>
      <c r="D238" s="54"/>
      <c r="E238" s="54"/>
      <c r="F238" s="54"/>
    </row>
    <row r="239" spans="1:6" ht="37.5">
      <c r="A239" s="14"/>
      <c r="B239" s="14" t="s">
        <v>11</v>
      </c>
      <c r="C239" s="46" t="s">
        <v>12</v>
      </c>
      <c r="D239" s="54">
        <v>9459</v>
      </c>
      <c r="E239" s="54">
        <v>8040.2</v>
      </c>
      <c r="F239" s="54">
        <v>7236.1</v>
      </c>
    </row>
    <row r="240" spans="1:6" ht="18.75">
      <c r="A240" s="14"/>
      <c r="B240" s="14" t="s">
        <v>45</v>
      </c>
      <c r="C240" s="46" t="s">
        <v>46</v>
      </c>
      <c r="D240" s="54">
        <v>1500</v>
      </c>
      <c r="E240" s="54">
        <v>1275</v>
      </c>
      <c r="F240" s="54">
        <v>1147.5</v>
      </c>
    </row>
    <row r="241" spans="1:6" ht="18.75">
      <c r="A241" s="14" t="s">
        <v>144</v>
      </c>
      <c r="B241" s="14" t="s">
        <v>274</v>
      </c>
      <c r="C241" s="45" t="s">
        <v>559</v>
      </c>
      <c r="D241" s="54">
        <f>D242</f>
        <v>6680</v>
      </c>
      <c r="E241" s="54">
        <f>E242</f>
        <v>5678</v>
      </c>
      <c r="F241" s="54">
        <f>F242</f>
        <v>5110.2</v>
      </c>
    </row>
    <row r="242" spans="1:6" ht="37.5">
      <c r="A242" s="14"/>
      <c r="B242" s="14" t="s">
        <v>11</v>
      </c>
      <c r="C242" s="46" t="s">
        <v>12</v>
      </c>
      <c r="D242" s="54">
        <v>6680</v>
      </c>
      <c r="E242" s="54">
        <v>5678</v>
      </c>
      <c r="F242" s="54">
        <v>5110.2</v>
      </c>
    </row>
    <row r="243" spans="1:6" ht="37.5">
      <c r="A243" s="18" t="s">
        <v>145</v>
      </c>
      <c r="B243" s="18"/>
      <c r="C243" s="95" t="s">
        <v>529</v>
      </c>
      <c r="D243" s="96">
        <f>D244+D247+D249+D251</f>
        <v>5661.5</v>
      </c>
      <c r="E243" s="96">
        <f>E244+E247+E249+E251</f>
        <v>3061.5</v>
      </c>
      <c r="F243" s="96">
        <f>F244+F247+F249+F251</f>
        <v>3061.5</v>
      </c>
    </row>
    <row r="244" spans="1:6" ht="18.75">
      <c r="A244" s="14" t="s">
        <v>146</v>
      </c>
      <c r="B244" s="14" t="s">
        <v>274</v>
      </c>
      <c r="C244" s="45" t="s">
        <v>147</v>
      </c>
      <c r="D244" s="54">
        <f>D245+D246</f>
        <v>3600</v>
      </c>
      <c r="E244" s="54">
        <f>E245+E246</f>
        <v>1000</v>
      </c>
      <c r="F244" s="54">
        <f>F245+F246</f>
        <v>1000</v>
      </c>
    </row>
    <row r="245" spans="1:6" ht="18.75">
      <c r="A245" s="14"/>
      <c r="B245" s="14" t="s">
        <v>14</v>
      </c>
      <c r="C245" s="46" t="s">
        <v>15</v>
      </c>
      <c r="D245" s="54">
        <v>2600</v>
      </c>
      <c r="E245" s="54"/>
      <c r="F245" s="54"/>
    </row>
    <row r="246" spans="1:6" ht="37.5">
      <c r="A246" s="14"/>
      <c r="B246" s="14" t="s">
        <v>11</v>
      </c>
      <c r="C246" s="46" t="s">
        <v>12</v>
      </c>
      <c r="D246" s="54">
        <v>1000</v>
      </c>
      <c r="E246" s="54">
        <v>1000</v>
      </c>
      <c r="F246" s="54">
        <v>1000</v>
      </c>
    </row>
    <row r="247" spans="1:6" ht="18.75">
      <c r="A247" s="14" t="s">
        <v>148</v>
      </c>
      <c r="B247" s="14" t="s">
        <v>274</v>
      </c>
      <c r="C247" s="45" t="s">
        <v>353</v>
      </c>
      <c r="D247" s="54">
        <f>D248</f>
        <v>1861.5</v>
      </c>
      <c r="E247" s="54">
        <f>E248</f>
        <v>1861.5</v>
      </c>
      <c r="F247" s="54">
        <f>F248</f>
        <v>1861.5</v>
      </c>
    </row>
    <row r="248" spans="1:6" ht="37.5">
      <c r="A248" s="14"/>
      <c r="B248" s="14" t="s">
        <v>11</v>
      </c>
      <c r="C248" s="46" t="s">
        <v>12</v>
      </c>
      <c r="D248" s="54">
        <v>1861.5</v>
      </c>
      <c r="E248" s="54">
        <v>1861.5</v>
      </c>
      <c r="F248" s="54">
        <v>1861.5</v>
      </c>
    </row>
    <row r="249" spans="1:6" ht="37.5">
      <c r="A249" s="14" t="s">
        <v>292</v>
      </c>
      <c r="B249" s="14"/>
      <c r="C249" s="46" t="s">
        <v>560</v>
      </c>
      <c r="D249" s="54">
        <f>D250</f>
        <v>200</v>
      </c>
      <c r="E249" s="54">
        <f>E250</f>
        <v>200</v>
      </c>
      <c r="F249" s="54">
        <f>F250</f>
        <v>200</v>
      </c>
    </row>
    <row r="250" spans="1:6" ht="37.5">
      <c r="A250" s="14"/>
      <c r="B250" s="14" t="s">
        <v>11</v>
      </c>
      <c r="C250" s="46" t="s">
        <v>12</v>
      </c>
      <c r="D250" s="54">
        <v>200</v>
      </c>
      <c r="E250" s="54">
        <v>200</v>
      </c>
      <c r="F250" s="54">
        <v>200</v>
      </c>
    </row>
    <row r="251" spans="1:6" ht="37.5" hidden="1">
      <c r="A251" s="14" t="s">
        <v>663</v>
      </c>
      <c r="B251" s="14" t="s">
        <v>274</v>
      </c>
      <c r="C251" s="45" t="s">
        <v>664</v>
      </c>
      <c r="D251" s="111">
        <f>D252</f>
        <v>0</v>
      </c>
      <c r="E251" s="111">
        <f>E252</f>
        <v>0</v>
      </c>
      <c r="F251" s="111">
        <f>F252</f>
        <v>0</v>
      </c>
    </row>
    <row r="252" spans="1:6" ht="37.5" hidden="1">
      <c r="A252" s="14"/>
      <c r="B252" s="14" t="s">
        <v>11</v>
      </c>
      <c r="C252" s="46" t="s">
        <v>12</v>
      </c>
      <c r="D252" s="54"/>
      <c r="E252" s="54"/>
      <c r="F252" s="54"/>
    </row>
    <row r="253" spans="1:6" ht="56.25">
      <c r="A253" s="18" t="s">
        <v>458</v>
      </c>
      <c r="B253" s="18"/>
      <c r="C253" s="52" t="s">
        <v>459</v>
      </c>
      <c r="D253" s="96">
        <f>D262+D254+D258+D264+D260</f>
        <v>8362.2</v>
      </c>
      <c r="E253" s="96">
        <f>E262+E254+E258+E264+E260</f>
        <v>8362.2</v>
      </c>
      <c r="F253" s="96">
        <f>F262+F254+F258+F264+F260</f>
        <v>7782.2</v>
      </c>
    </row>
    <row r="254" spans="1:6" ht="37.5">
      <c r="A254" s="14" t="s">
        <v>479</v>
      </c>
      <c r="B254" s="14" t="s">
        <v>274</v>
      </c>
      <c r="C254" s="45" t="s">
        <v>480</v>
      </c>
      <c r="D254" s="54">
        <f>D255+D257+D256</f>
        <v>4352.2</v>
      </c>
      <c r="E254" s="54">
        <f>E255+E257+E256</f>
        <v>4352.2</v>
      </c>
      <c r="F254" s="54">
        <f>F255+F257+F256</f>
        <v>3772.2</v>
      </c>
    </row>
    <row r="255" spans="1:6" ht="18.75">
      <c r="A255" s="14"/>
      <c r="B255" s="14" t="s">
        <v>14</v>
      </c>
      <c r="C255" s="46" t="s">
        <v>15</v>
      </c>
      <c r="D255" s="54">
        <v>1325</v>
      </c>
      <c r="E255" s="54">
        <v>1325</v>
      </c>
      <c r="F255" s="54">
        <v>1325</v>
      </c>
    </row>
    <row r="256" spans="1:6" ht="37.5">
      <c r="A256" s="14"/>
      <c r="B256" s="14" t="s">
        <v>11</v>
      </c>
      <c r="C256" s="46" t="s">
        <v>12</v>
      </c>
      <c r="D256" s="54">
        <v>1237.2</v>
      </c>
      <c r="E256" s="54">
        <v>1237.2</v>
      </c>
      <c r="F256" s="54">
        <v>1237.2</v>
      </c>
    </row>
    <row r="257" spans="1:6" ht="18.75">
      <c r="A257" s="14"/>
      <c r="B257" s="14" t="s">
        <v>45</v>
      </c>
      <c r="C257" s="46" t="s">
        <v>46</v>
      </c>
      <c r="D257" s="54">
        <v>1790</v>
      </c>
      <c r="E257" s="54">
        <v>1790</v>
      </c>
      <c r="F257" s="54">
        <v>1210</v>
      </c>
    </row>
    <row r="258" spans="1:6" ht="56.25" hidden="1">
      <c r="A258" s="14" t="s">
        <v>630</v>
      </c>
      <c r="B258" s="14"/>
      <c r="C258" s="46" t="s">
        <v>631</v>
      </c>
      <c r="D258" s="55">
        <f>D259</f>
        <v>0</v>
      </c>
      <c r="E258" s="55">
        <f>E259</f>
        <v>0</v>
      </c>
      <c r="F258" s="55">
        <f>F259</f>
        <v>0</v>
      </c>
    </row>
    <row r="259" spans="1:6" ht="18.75" hidden="1">
      <c r="A259" s="14"/>
      <c r="B259" s="14" t="s">
        <v>45</v>
      </c>
      <c r="C259" s="46" t="s">
        <v>46</v>
      </c>
      <c r="D259" s="55"/>
      <c r="E259" s="55"/>
      <c r="F259" s="55"/>
    </row>
    <row r="260" spans="1:6" ht="56.25" hidden="1">
      <c r="A260" s="14" t="s">
        <v>630</v>
      </c>
      <c r="B260" s="14"/>
      <c r="C260" s="46" t="s">
        <v>661</v>
      </c>
      <c r="D260" s="55">
        <f>D261</f>
        <v>0</v>
      </c>
      <c r="E260" s="55">
        <f>E261</f>
        <v>0</v>
      </c>
      <c r="F260" s="55">
        <f>F261</f>
        <v>0</v>
      </c>
    </row>
    <row r="261" spans="1:6" ht="18.75" hidden="1">
      <c r="A261" s="14"/>
      <c r="B261" s="14" t="s">
        <v>45</v>
      </c>
      <c r="C261" s="46" t="s">
        <v>46</v>
      </c>
      <c r="D261" s="55"/>
      <c r="E261" s="55"/>
      <c r="F261" s="55"/>
    </row>
    <row r="262" spans="1:6" ht="56.25" hidden="1">
      <c r="A262" s="14" t="s">
        <v>461</v>
      </c>
      <c r="B262" s="14"/>
      <c r="C262" s="46" t="s">
        <v>604</v>
      </c>
      <c r="D262" s="55">
        <f>D263</f>
        <v>0</v>
      </c>
      <c r="E262" s="55">
        <f>E263</f>
        <v>0</v>
      </c>
      <c r="F262" s="55">
        <f>F263</f>
        <v>0</v>
      </c>
    </row>
    <row r="263" spans="1:6" ht="18.75" hidden="1">
      <c r="A263" s="14"/>
      <c r="B263" s="14" t="s">
        <v>45</v>
      </c>
      <c r="C263" s="46" t="s">
        <v>46</v>
      </c>
      <c r="D263" s="55"/>
      <c r="E263" s="55"/>
      <c r="F263" s="55"/>
    </row>
    <row r="264" spans="1:6" ht="37.5">
      <c r="A264" s="18" t="s">
        <v>639</v>
      </c>
      <c r="B264" s="18"/>
      <c r="C264" s="52" t="s">
        <v>666</v>
      </c>
      <c r="D264" s="96">
        <f>D265+D269+D273</f>
        <v>4010</v>
      </c>
      <c r="E264" s="96">
        <f>E265+E269+E273</f>
        <v>4010</v>
      </c>
      <c r="F264" s="96">
        <f>F265+F269+F273</f>
        <v>4010</v>
      </c>
    </row>
    <row r="265" spans="1:6" ht="38.25" customHeight="1">
      <c r="A265" s="14" t="s">
        <v>640</v>
      </c>
      <c r="B265" s="14"/>
      <c r="C265" s="46" t="s">
        <v>604</v>
      </c>
      <c r="D265" s="55">
        <f>D266+D267+D268</f>
        <v>4010</v>
      </c>
      <c r="E265" s="55">
        <f>E266+E267+E268</f>
        <v>4010</v>
      </c>
      <c r="F265" s="55">
        <f>F266+F267+F268</f>
        <v>4010</v>
      </c>
    </row>
    <row r="266" spans="1:6" ht="18.75" hidden="1">
      <c r="A266" s="14"/>
      <c r="B266" s="14" t="s">
        <v>14</v>
      </c>
      <c r="C266" s="46" t="s">
        <v>15</v>
      </c>
      <c r="D266" s="55"/>
      <c r="E266" s="55"/>
      <c r="F266" s="55"/>
    </row>
    <row r="267" spans="1:6" ht="37.5" hidden="1">
      <c r="A267" s="14"/>
      <c r="B267" s="14" t="s">
        <v>11</v>
      </c>
      <c r="C267" s="46" t="s">
        <v>12</v>
      </c>
      <c r="D267" s="55"/>
      <c r="E267" s="55"/>
      <c r="F267" s="55"/>
    </row>
    <row r="268" spans="1:6" ht="18.75">
      <c r="A268" s="14"/>
      <c r="B268" s="14" t="s">
        <v>45</v>
      </c>
      <c r="C268" s="46" t="s">
        <v>46</v>
      </c>
      <c r="D268" s="55">
        <f>5800-1790</f>
        <v>4010</v>
      </c>
      <c r="E268" s="55">
        <f>5800-1790</f>
        <v>4010</v>
      </c>
      <c r="F268" s="55">
        <f>5220-1210</f>
        <v>4010</v>
      </c>
    </row>
    <row r="269" spans="1:6" ht="56.25" hidden="1">
      <c r="A269" s="14" t="s">
        <v>640</v>
      </c>
      <c r="B269" s="14"/>
      <c r="C269" s="46" t="s">
        <v>649</v>
      </c>
      <c r="D269" s="55">
        <f>D270+D271+D272</f>
        <v>0</v>
      </c>
      <c r="E269" s="55">
        <f>E270+E271+E272</f>
        <v>0</v>
      </c>
      <c r="F269" s="55">
        <f>F270+F271+F272</f>
        <v>0</v>
      </c>
    </row>
    <row r="270" spans="1:6" ht="18.75" hidden="1">
      <c r="A270" s="14"/>
      <c r="B270" s="14" t="s">
        <v>14</v>
      </c>
      <c r="C270" s="46" t="s">
        <v>15</v>
      </c>
      <c r="D270" s="55"/>
      <c r="E270" s="55"/>
      <c r="F270" s="55"/>
    </row>
    <row r="271" spans="1:6" ht="37.5" hidden="1">
      <c r="A271" s="14"/>
      <c r="B271" s="14" t="s">
        <v>11</v>
      </c>
      <c r="C271" s="46" t="s">
        <v>12</v>
      </c>
      <c r="D271" s="55"/>
      <c r="E271" s="55"/>
      <c r="F271" s="55"/>
    </row>
    <row r="272" spans="1:6" ht="18.75" hidden="1">
      <c r="A272" s="14"/>
      <c r="B272" s="14" t="s">
        <v>45</v>
      </c>
      <c r="C272" s="46" t="s">
        <v>46</v>
      </c>
      <c r="D272" s="55"/>
      <c r="E272" s="55"/>
      <c r="F272" s="55"/>
    </row>
    <row r="273" spans="1:6" ht="56.25" hidden="1">
      <c r="A273" s="14" t="s">
        <v>640</v>
      </c>
      <c r="B273" s="14"/>
      <c r="C273" s="46" t="s">
        <v>650</v>
      </c>
      <c r="D273" s="55">
        <f>D274+D275+D276</f>
        <v>0</v>
      </c>
      <c r="E273" s="55">
        <f>E274+E275+E276</f>
        <v>0</v>
      </c>
      <c r="F273" s="55">
        <f>F274+F275+F276</f>
        <v>0</v>
      </c>
    </row>
    <row r="274" spans="1:6" ht="18.75" hidden="1">
      <c r="A274" s="14"/>
      <c r="B274" s="14" t="s">
        <v>14</v>
      </c>
      <c r="C274" s="46" t="s">
        <v>15</v>
      </c>
      <c r="D274" s="55"/>
      <c r="E274" s="55"/>
      <c r="F274" s="55"/>
    </row>
    <row r="275" spans="1:6" ht="37.5" hidden="1">
      <c r="A275" s="14"/>
      <c r="B275" s="14" t="s">
        <v>11</v>
      </c>
      <c r="C275" s="46" t="s">
        <v>12</v>
      </c>
      <c r="D275" s="55"/>
      <c r="E275" s="55"/>
      <c r="F275" s="55"/>
    </row>
    <row r="276" spans="1:6" ht="18.75" hidden="1">
      <c r="A276" s="14"/>
      <c r="B276" s="14" t="s">
        <v>45</v>
      </c>
      <c r="C276" s="46" t="s">
        <v>46</v>
      </c>
      <c r="D276" s="55"/>
      <c r="E276" s="55"/>
      <c r="F276" s="55"/>
    </row>
    <row r="277" spans="1:6" ht="37.5">
      <c r="A277" s="18" t="s">
        <v>149</v>
      </c>
      <c r="B277" s="18" t="s">
        <v>274</v>
      </c>
      <c r="C277" s="95" t="s">
        <v>150</v>
      </c>
      <c r="D277" s="96">
        <f>D278+D290+D304</f>
        <v>32083.59861</v>
      </c>
      <c r="E277" s="96">
        <f>E278+E290+E304</f>
        <v>11445</v>
      </c>
      <c r="F277" s="96">
        <f>F278+F290+F304</f>
        <v>11445</v>
      </c>
    </row>
    <row r="278" spans="1:6" ht="37.5">
      <c r="A278" s="18" t="s">
        <v>151</v>
      </c>
      <c r="B278" s="18"/>
      <c r="C278" s="95" t="s">
        <v>152</v>
      </c>
      <c r="D278" s="96">
        <f>D279+D281+D285+D288</f>
        <v>12865.19861</v>
      </c>
      <c r="E278" s="96">
        <f>E279+E281+E285+E288</f>
        <v>4595</v>
      </c>
      <c r="F278" s="96">
        <f>F279+F281+F285+F288</f>
        <v>4595</v>
      </c>
    </row>
    <row r="279" spans="1:6" ht="37.5">
      <c r="A279" s="14" t="s">
        <v>153</v>
      </c>
      <c r="B279" s="14" t="s">
        <v>274</v>
      </c>
      <c r="C279" s="45" t="s">
        <v>154</v>
      </c>
      <c r="D279" s="54">
        <f>D280</f>
        <v>2324</v>
      </c>
      <c r="E279" s="54">
        <f>E280</f>
        <v>1975.4</v>
      </c>
      <c r="F279" s="54">
        <f>F280</f>
        <v>1975.4</v>
      </c>
    </row>
    <row r="280" spans="1:6" ht="18.75">
      <c r="A280" s="14"/>
      <c r="B280" s="14" t="s">
        <v>45</v>
      </c>
      <c r="C280" s="46" t="s">
        <v>46</v>
      </c>
      <c r="D280" s="54">
        <v>2324</v>
      </c>
      <c r="E280" s="54">
        <v>1975.4</v>
      </c>
      <c r="F280" s="54">
        <v>1975.4</v>
      </c>
    </row>
    <row r="281" spans="1:6" ht="18.75">
      <c r="A281" s="14" t="s">
        <v>573</v>
      </c>
      <c r="B281" s="14"/>
      <c r="C281" s="45" t="s">
        <v>528</v>
      </c>
      <c r="D281" s="54">
        <f>D284+D283+D282</f>
        <v>3081.9</v>
      </c>
      <c r="E281" s="54">
        <f>E284+E283+E282</f>
        <v>2619.6</v>
      </c>
      <c r="F281" s="54">
        <f>F284+F283+F282</f>
        <v>2619.6</v>
      </c>
    </row>
    <row r="282" spans="1:6" ht="18.75" hidden="1">
      <c r="A282" s="14"/>
      <c r="B282" s="14" t="s">
        <v>14</v>
      </c>
      <c r="C282" s="46" t="s">
        <v>15</v>
      </c>
      <c r="D282" s="54"/>
      <c r="E282" s="54"/>
      <c r="F282" s="54"/>
    </row>
    <row r="283" spans="1:6" ht="37.5">
      <c r="A283" s="14"/>
      <c r="B283" s="14" t="s">
        <v>11</v>
      </c>
      <c r="C283" s="46" t="s">
        <v>12</v>
      </c>
      <c r="D283" s="54">
        <v>3081.9</v>
      </c>
      <c r="E283" s="54">
        <v>2619.6</v>
      </c>
      <c r="F283" s="54">
        <v>2619.6</v>
      </c>
    </row>
    <row r="284" spans="1:6" ht="18.75" hidden="1">
      <c r="A284" s="18"/>
      <c r="B284" s="14" t="s">
        <v>45</v>
      </c>
      <c r="C284" s="46" t="s">
        <v>46</v>
      </c>
      <c r="D284" s="54"/>
      <c r="E284" s="54"/>
      <c r="F284" s="54"/>
    </row>
    <row r="285" spans="1:6" ht="37.5">
      <c r="A285" s="14" t="s">
        <v>608</v>
      </c>
      <c r="B285" s="14"/>
      <c r="C285" s="45" t="s">
        <v>623</v>
      </c>
      <c r="D285" s="55">
        <f>D286</f>
        <v>7459.29861</v>
      </c>
      <c r="E285" s="55"/>
      <c r="F285" s="55"/>
    </row>
    <row r="286" spans="1:6" ht="37.5">
      <c r="A286" s="18"/>
      <c r="B286" s="14" t="s">
        <v>11</v>
      </c>
      <c r="C286" s="46" t="s">
        <v>12</v>
      </c>
      <c r="D286" s="55">
        <v>7459.29861</v>
      </c>
      <c r="E286" s="55"/>
      <c r="F286" s="55"/>
    </row>
    <row r="287" spans="1:6" ht="18.75" hidden="1">
      <c r="A287" s="18"/>
      <c r="B287" s="14" t="s">
        <v>45</v>
      </c>
      <c r="C287" s="46" t="s">
        <v>46</v>
      </c>
      <c r="D287" s="55"/>
      <c r="E287" s="55"/>
      <c r="F287" s="55"/>
    </row>
    <row r="288" spans="1:6" ht="37.5" hidden="1">
      <c r="A288" s="14" t="s">
        <v>608</v>
      </c>
      <c r="B288" s="14"/>
      <c r="C288" s="45" t="s">
        <v>646</v>
      </c>
      <c r="D288" s="55">
        <f>D289</f>
        <v>0</v>
      </c>
      <c r="E288" s="55">
        <f>E289</f>
        <v>0</v>
      </c>
      <c r="F288" s="55">
        <f>F289</f>
        <v>0</v>
      </c>
    </row>
    <row r="289" spans="1:6" ht="37.5" hidden="1">
      <c r="A289" s="18"/>
      <c r="B289" s="14" t="s">
        <v>11</v>
      </c>
      <c r="C289" s="46" t="s">
        <v>12</v>
      </c>
      <c r="D289" s="55"/>
      <c r="E289" s="55"/>
      <c r="F289" s="55"/>
    </row>
    <row r="290" spans="1:6" ht="18.75">
      <c r="A290" s="18" t="s">
        <v>155</v>
      </c>
      <c r="B290" s="18"/>
      <c r="C290" s="95" t="s">
        <v>568</v>
      </c>
      <c r="D290" s="96">
        <f>D291+D296+D300</f>
        <v>7498.4</v>
      </c>
      <c r="E290" s="96">
        <f>E291+E296+E300</f>
        <v>850</v>
      </c>
      <c r="F290" s="96">
        <f>F291+F296+F300</f>
        <v>850</v>
      </c>
    </row>
    <row r="291" spans="1:6" ht="18.75">
      <c r="A291" s="14" t="s">
        <v>575</v>
      </c>
      <c r="B291" s="14"/>
      <c r="C291" s="45" t="s">
        <v>576</v>
      </c>
      <c r="D291" s="54">
        <f>D292+D295</f>
        <v>3803</v>
      </c>
      <c r="E291" s="54">
        <f>E292+E295</f>
        <v>850</v>
      </c>
      <c r="F291" s="54">
        <f>F292+F295</f>
        <v>850</v>
      </c>
    </row>
    <row r="292" spans="1:6" ht="18.75">
      <c r="A292" s="14"/>
      <c r="B292" s="14" t="s">
        <v>156</v>
      </c>
      <c r="C292" s="46" t="s">
        <v>171</v>
      </c>
      <c r="D292" s="54">
        <f>D294</f>
        <v>2803</v>
      </c>
      <c r="E292" s="54"/>
      <c r="F292" s="54"/>
    </row>
    <row r="293" spans="1:6" ht="18.75">
      <c r="A293" s="14"/>
      <c r="B293" s="14"/>
      <c r="C293" s="46" t="s">
        <v>482</v>
      </c>
      <c r="D293" s="54"/>
      <c r="E293" s="54"/>
      <c r="F293" s="54"/>
    </row>
    <row r="294" spans="1:6" ht="18.75">
      <c r="A294" s="14"/>
      <c r="B294" s="14"/>
      <c r="C294" s="46" t="s">
        <v>477</v>
      </c>
      <c r="D294" s="54">
        <v>2803</v>
      </c>
      <c r="E294" s="54"/>
      <c r="F294" s="54"/>
    </row>
    <row r="295" spans="1:6" ht="18.75">
      <c r="A295" s="14"/>
      <c r="B295" s="14" t="s">
        <v>45</v>
      </c>
      <c r="C295" s="46" t="s">
        <v>46</v>
      </c>
      <c r="D295" s="54">
        <v>1000</v>
      </c>
      <c r="E295" s="54">
        <v>850</v>
      </c>
      <c r="F295" s="54">
        <v>850</v>
      </c>
    </row>
    <row r="296" spans="1:6" ht="37.5">
      <c r="A296" s="14" t="s">
        <v>633</v>
      </c>
      <c r="B296" s="14"/>
      <c r="C296" s="45" t="s">
        <v>636</v>
      </c>
      <c r="D296" s="55">
        <f>D297</f>
        <v>3695.4</v>
      </c>
      <c r="E296" s="55"/>
      <c r="F296" s="55"/>
    </row>
    <row r="297" spans="1:6" ht="18.75">
      <c r="A297" s="14"/>
      <c r="B297" s="14" t="s">
        <v>156</v>
      </c>
      <c r="C297" s="46" t="s">
        <v>171</v>
      </c>
      <c r="D297" s="55">
        <f>D299</f>
        <v>3695.4</v>
      </c>
      <c r="E297" s="55"/>
      <c r="F297" s="55"/>
    </row>
    <row r="298" spans="1:6" ht="18.75">
      <c r="A298" s="14"/>
      <c r="B298" s="14"/>
      <c r="C298" s="46" t="s">
        <v>482</v>
      </c>
      <c r="D298" s="55"/>
      <c r="E298" s="55"/>
      <c r="F298" s="55"/>
    </row>
    <row r="299" spans="1:6" ht="18.75">
      <c r="A299" s="22"/>
      <c r="B299" s="22"/>
      <c r="C299" s="45" t="s">
        <v>632</v>
      </c>
      <c r="D299" s="55">
        <v>3695.4</v>
      </c>
      <c r="E299" s="55"/>
      <c r="F299" s="55"/>
    </row>
    <row r="300" spans="1:6" ht="37.5" hidden="1">
      <c r="A300" s="14" t="s">
        <v>633</v>
      </c>
      <c r="B300" s="14"/>
      <c r="C300" s="45" t="s">
        <v>648</v>
      </c>
      <c r="D300" s="55">
        <f>D301</f>
        <v>0</v>
      </c>
      <c r="E300" s="55">
        <f>E301</f>
        <v>0</v>
      </c>
      <c r="F300" s="55">
        <f>F301</f>
        <v>0</v>
      </c>
    </row>
    <row r="301" spans="1:6" ht="18.75" hidden="1">
      <c r="A301" s="14"/>
      <c r="B301" s="14" t="s">
        <v>156</v>
      </c>
      <c r="C301" s="46" t="s">
        <v>171</v>
      </c>
      <c r="D301" s="55">
        <f>D303</f>
        <v>0</v>
      </c>
      <c r="E301" s="55">
        <f>E303</f>
        <v>0</v>
      </c>
      <c r="F301" s="55">
        <f>F303</f>
        <v>0</v>
      </c>
    </row>
    <row r="302" spans="1:6" ht="18.75" hidden="1">
      <c r="A302" s="14"/>
      <c r="B302" s="14"/>
      <c r="C302" s="46" t="s">
        <v>482</v>
      </c>
      <c r="D302" s="55"/>
      <c r="E302" s="55"/>
      <c r="F302" s="55"/>
    </row>
    <row r="303" spans="1:6" ht="18.75" hidden="1">
      <c r="A303" s="22"/>
      <c r="B303" s="22"/>
      <c r="C303" s="45" t="s">
        <v>632</v>
      </c>
      <c r="D303" s="55"/>
      <c r="E303" s="55"/>
      <c r="F303" s="55"/>
    </row>
    <row r="304" spans="1:6" ht="18.75">
      <c r="A304" s="15" t="s">
        <v>710</v>
      </c>
      <c r="B304" s="15"/>
      <c r="C304" s="20" t="s">
        <v>709</v>
      </c>
      <c r="D304" s="96">
        <f>D305</f>
        <v>11720</v>
      </c>
      <c r="E304" s="96">
        <f>E305</f>
        <v>6000</v>
      </c>
      <c r="F304" s="96">
        <f>F305</f>
        <v>6000</v>
      </c>
    </row>
    <row r="305" spans="1:6" ht="37.5">
      <c r="A305" s="16" t="s">
        <v>711</v>
      </c>
      <c r="B305" s="16"/>
      <c r="C305" s="23" t="s">
        <v>758</v>
      </c>
      <c r="D305" s="54">
        <f>D306+D307</f>
        <v>11720</v>
      </c>
      <c r="E305" s="54">
        <f>E306+E307</f>
        <v>6000</v>
      </c>
      <c r="F305" s="54">
        <f>F306+F307</f>
        <v>6000</v>
      </c>
    </row>
    <row r="306" spans="1:6" ht="18.75">
      <c r="A306" s="14"/>
      <c r="B306" s="14" t="s">
        <v>14</v>
      </c>
      <c r="C306" s="46" t="s">
        <v>15</v>
      </c>
      <c r="D306" s="54">
        <v>6020</v>
      </c>
      <c r="E306" s="54">
        <v>3000</v>
      </c>
      <c r="F306" s="54">
        <v>3000</v>
      </c>
    </row>
    <row r="307" spans="1:6" ht="37.5">
      <c r="A307" s="14"/>
      <c r="B307" s="14" t="s">
        <v>11</v>
      </c>
      <c r="C307" s="46" t="s">
        <v>12</v>
      </c>
      <c r="D307" s="54">
        <v>5700</v>
      </c>
      <c r="E307" s="54">
        <v>3000</v>
      </c>
      <c r="F307" s="54">
        <v>3000</v>
      </c>
    </row>
    <row r="308" spans="1:6" ht="18.75">
      <c r="A308" s="18" t="s">
        <v>157</v>
      </c>
      <c r="B308" s="18" t="s">
        <v>274</v>
      </c>
      <c r="C308" s="95" t="s">
        <v>158</v>
      </c>
      <c r="D308" s="96">
        <f>D309+D319+D327</f>
        <v>363521.39668</v>
      </c>
      <c r="E308" s="96">
        <f>E309+E319+E327</f>
        <v>352899.2</v>
      </c>
      <c r="F308" s="96">
        <f>F309+F319+F327</f>
        <v>293366.5</v>
      </c>
    </row>
    <row r="309" spans="1:6" ht="37.5">
      <c r="A309" s="18" t="s">
        <v>159</v>
      </c>
      <c r="B309" s="18"/>
      <c r="C309" s="95" t="s">
        <v>160</v>
      </c>
      <c r="D309" s="96">
        <f>D310+D312+D315+D317</f>
        <v>208845.59668</v>
      </c>
      <c r="E309" s="96">
        <f>E310+E312+E315+E317</f>
        <v>199805</v>
      </c>
      <c r="F309" s="96">
        <f>F310+F312+F315+F317</f>
        <v>196839.5</v>
      </c>
    </row>
    <row r="310" spans="1:6" ht="18.75">
      <c r="A310" s="14" t="s">
        <v>161</v>
      </c>
      <c r="B310" s="14" t="s">
        <v>274</v>
      </c>
      <c r="C310" s="45" t="s">
        <v>342</v>
      </c>
      <c r="D310" s="54">
        <f>D311</f>
        <v>170148.9</v>
      </c>
      <c r="E310" s="54">
        <f>E311</f>
        <v>170150</v>
      </c>
      <c r="F310" s="54">
        <f>F311</f>
        <v>170150</v>
      </c>
    </row>
    <row r="311" spans="1:6" ht="37.5">
      <c r="A311" s="14"/>
      <c r="B311" s="14" t="s">
        <v>11</v>
      </c>
      <c r="C311" s="46" t="s">
        <v>12</v>
      </c>
      <c r="D311" s="54">
        <v>170148.9</v>
      </c>
      <c r="E311" s="54">
        <v>170150</v>
      </c>
      <c r="F311" s="54">
        <v>170150</v>
      </c>
    </row>
    <row r="312" spans="1:6" ht="18.75">
      <c r="A312" s="14" t="s">
        <v>162</v>
      </c>
      <c r="B312" s="14" t="s">
        <v>274</v>
      </c>
      <c r="C312" s="45" t="s">
        <v>354</v>
      </c>
      <c r="D312" s="55">
        <f>D313+D314</f>
        <v>31755</v>
      </c>
      <c r="E312" s="55">
        <f>E313+E314</f>
        <v>29655</v>
      </c>
      <c r="F312" s="55">
        <f>F313+F314</f>
        <v>26689.5</v>
      </c>
    </row>
    <row r="313" spans="1:6" ht="18.75">
      <c r="A313" s="14"/>
      <c r="B313" s="14" t="s">
        <v>14</v>
      </c>
      <c r="C313" s="46" t="s">
        <v>15</v>
      </c>
      <c r="D313" s="55">
        <v>2100</v>
      </c>
      <c r="E313" s="55"/>
      <c r="F313" s="55"/>
    </row>
    <row r="314" spans="1:6" ht="37.5">
      <c r="A314" s="14"/>
      <c r="B314" s="14" t="s">
        <v>11</v>
      </c>
      <c r="C314" s="46" t="s">
        <v>12</v>
      </c>
      <c r="D314" s="55">
        <v>29655</v>
      </c>
      <c r="E314" s="55">
        <v>29655</v>
      </c>
      <c r="F314" s="55">
        <v>26689.5</v>
      </c>
    </row>
    <row r="315" spans="1:6" ht="37.5">
      <c r="A315" s="14" t="s">
        <v>609</v>
      </c>
      <c r="B315" s="14"/>
      <c r="C315" s="45" t="s">
        <v>623</v>
      </c>
      <c r="D315" s="55">
        <f>D316</f>
        <v>6941.69668</v>
      </c>
      <c r="E315" s="55"/>
      <c r="F315" s="55"/>
    </row>
    <row r="316" spans="1:6" ht="37.5">
      <c r="A316" s="14"/>
      <c r="B316" s="14" t="s">
        <v>11</v>
      </c>
      <c r="C316" s="46" t="s">
        <v>12</v>
      </c>
      <c r="D316" s="55">
        <v>6941.69668</v>
      </c>
      <c r="E316" s="55"/>
      <c r="F316" s="55"/>
    </row>
    <row r="317" spans="1:6" ht="37.5" hidden="1">
      <c r="A317" s="14" t="s">
        <v>609</v>
      </c>
      <c r="B317" s="14"/>
      <c r="C317" s="45" t="s">
        <v>646</v>
      </c>
      <c r="D317" s="55">
        <f>D318</f>
        <v>0</v>
      </c>
      <c r="E317" s="55">
        <f>E318</f>
        <v>0</v>
      </c>
      <c r="F317" s="55">
        <f>F318</f>
        <v>0</v>
      </c>
    </row>
    <row r="318" spans="1:6" ht="37.5" hidden="1">
      <c r="A318" s="14"/>
      <c r="B318" s="14" t="s">
        <v>11</v>
      </c>
      <c r="C318" s="46" t="s">
        <v>12</v>
      </c>
      <c r="D318" s="55"/>
      <c r="E318" s="55"/>
      <c r="F318" s="55"/>
    </row>
    <row r="319" spans="1:6" ht="37.5">
      <c r="A319" s="18" t="s">
        <v>163</v>
      </c>
      <c r="B319" s="14"/>
      <c r="C319" s="95" t="s">
        <v>443</v>
      </c>
      <c r="D319" s="96">
        <f>D320+D323+D325</f>
        <v>153675.8</v>
      </c>
      <c r="E319" s="96">
        <f>E320+E323+E325</f>
        <v>153094.2</v>
      </c>
      <c r="F319" s="96">
        <f>F320+F323+F325</f>
        <v>96527</v>
      </c>
    </row>
    <row r="320" spans="1:6" ht="18.75">
      <c r="A320" s="14" t="s">
        <v>164</v>
      </c>
      <c r="B320" s="14" t="s">
        <v>274</v>
      </c>
      <c r="C320" s="45" t="s">
        <v>554</v>
      </c>
      <c r="D320" s="54">
        <f>D321+D322</f>
        <v>13020</v>
      </c>
      <c r="E320" s="54">
        <f>E321+E322</f>
        <v>13000</v>
      </c>
      <c r="F320" s="54">
        <f>F321+F322</f>
        <v>13000</v>
      </c>
    </row>
    <row r="321" spans="1:6" ht="18.75">
      <c r="A321" s="14"/>
      <c r="B321" s="14" t="s">
        <v>14</v>
      </c>
      <c r="C321" s="46" t="s">
        <v>15</v>
      </c>
      <c r="D321" s="54">
        <v>13020</v>
      </c>
      <c r="E321" s="54">
        <v>13000</v>
      </c>
      <c r="F321" s="54">
        <v>13000</v>
      </c>
    </row>
    <row r="322" spans="1:6" ht="37.5" hidden="1">
      <c r="A322" s="14"/>
      <c r="B322" s="14" t="s">
        <v>11</v>
      </c>
      <c r="C322" s="46" t="s">
        <v>12</v>
      </c>
      <c r="D322" s="54"/>
      <c r="E322" s="54"/>
      <c r="F322" s="54"/>
    </row>
    <row r="323" spans="1:6" ht="37.5">
      <c r="A323" s="14" t="s">
        <v>444</v>
      </c>
      <c r="B323" s="14"/>
      <c r="C323" s="45" t="s">
        <v>555</v>
      </c>
      <c r="D323" s="54">
        <f>D324</f>
        <v>14065.6</v>
      </c>
      <c r="E323" s="54">
        <f>E324</f>
        <v>14000</v>
      </c>
      <c r="F323" s="54">
        <f>F324</f>
        <v>14000</v>
      </c>
    </row>
    <row r="324" spans="1:6" ht="18.75">
      <c r="A324" s="14"/>
      <c r="B324" s="14" t="s">
        <v>14</v>
      </c>
      <c r="C324" s="46" t="s">
        <v>15</v>
      </c>
      <c r="D324" s="54">
        <v>14065.6</v>
      </c>
      <c r="E324" s="54">
        <v>14000</v>
      </c>
      <c r="F324" s="54">
        <v>14000</v>
      </c>
    </row>
    <row r="325" spans="1:6" ht="37.5">
      <c r="A325" s="83" t="s">
        <v>444</v>
      </c>
      <c r="B325" s="83"/>
      <c r="C325" s="91" t="s">
        <v>647</v>
      </c>
      <c r="D325" s="102">
        <f>D326</f>
        <v>126590.2</v>
      </c>
      <c r="E325" s="102">
        <f>E326</f>
        <v>126094.2</v>
      </c>
      <c r="F325" s="102">
        <f>F326</f>
        <v>69527</v>
      </c>
    </row>
    <row r="326" spans="1:6" ht="18.75">
      <c r="A326" s="83"/>
      <c r="B326" s="83" t="s">
        <v>14</v>
      </c>
      <c r="C326" s="84" t="s">
        <v>15</v>
      </c>
      <c r="D326" s="102">
        <v>126590.2</v>
      </c>
      <c r="E326" s="102">
        <v>126094.2</v>
      </c>
      <c r="F326" s="102">
        <v>69527</v>
      </c>
    </row>
    <row r="327" spans="1:6" ht="18.75">
      <c r="A327" s="15" t="s">
        <v>712</v>
      </c>
      <c r="B327" s="15"/>
      <c r="C327" s="20" t="s">
        <v>709</v>
      </c>
      <c r="D327" s="96">
        <f>D328</f>
        <v>1000</v>
      </c>
      <c r="E327" s="96"/>
      <c r="F327" s="96"/>
    </row>
    <row r="328" spans="1:6" ht="18.75">
      <c r="A328" s="14" t="s">
        <v>713</v>
      </c>
      <c r="B328" s="14" t="s">
        <v>274</v>
      </c>
      <c r="C328" s="45" t="s">
        <v>757</v>
      </c>
      <c r="D328" s="54">
        <f>D329</f>
        <v>1000</v>
      </c>
      <c r="E328" s="54"/>
      <c r="F328" s="54"/>
    </row>
    <row r="329" spans="1:6" ht="18.75">
      <c r="A329" s="14"/>
      <c r="B329" s="14" t="s">
        <v>14</v>
      </c>
      <c r="C329" s="46" t="s">
        <v>15</v>
      </c>
      <c r="D329" s="54">
        <v>1000</v>
      </c>
      <c r="E329" s="55"/>
      <c r="F329" s="55"/>
    </row>
    <row r="330" spans="1:6" ht="37.5">
      <c r="A330" s="18" t="s">
        <v>165</v>
      </c>
      <c r="B330" s="18" t="s">
        <v>274</v>
      </c>
      <c r="C330" s="95" t="s">
        <v>166</v>
      </c>
      <c r="D330" s="96">
        <f>D331</f>
        <v>66590.349</v>
      </c>
      <c r="E330" s="96">
        <f>E331</f>
        <v>52427.476</v>
      </c>
      <c r="F330" s="96">
        <f>F331</f>
        <v>158576.9</v>
      </c>
    </row>
    <row r="331" spans="1:6" ht="18.75">
      <c r="A331" s="18" t="s">
        <v>167</v>
      </c>
      <c r="B331" s="18"/>
      <c r="C331" s="95" t="s">
        <v>168</v>
      </c>
      <c r="D331" s="96">
        <f>D332+D335+D339+D341+D344+D346</f>
        <v>66590.349</v>
      </c>
      <c r="E331" s="96">
        <f>E332+E335+E339+E341+E344+E346</f>
        <v>52427.476</v>
      </c>
      <c r="F331" s="96">
        <f>F332+F335+F339+F341+F344+F346</f>
        <v>158576.9</v>
      </c>
    </row>
    <row r="332" spans="1:6" ht="37.5">
      <c r="A332" s="14" t="s">
        <v>169</v>
      </c>
      <c r="B332" s="14" t="s">
        <v>274</v>
      </c>
      <c r="C332" s="45" t="s">
        <v>569</v>
      </c>
      <c r="D332" s="54">
        <f>D333+D334</f>
        <v>4120</v>
      </c>
      <c r="E332" s="54">
        <f>E333+E334</f>
        <v>1942</v>
      </c>
      <c r="F332" s="54">
        <f>F333+F334</f>
        <v>1747.8</v>
      </c>
    </row>
    <row r="333" spans="1:6" ht="18.75">
      <c r="A333" s="14"/>
      <c r="B333" s="14" t="s">
        <v>14</v>
      </c>
      <c r="C333" s="46" t="s">
        <v>15</v>
      </c>
      <c r="D333" s="54">
        <v>520</v>
      </c>
      <c r="E333" s="54">
        <v>442</v>
      </c>
      <c r="F333" s="54">
        <v>397.8</v>
      </c>
    </row>
    <row r="334" spans="1:6" ht="18.75">
      <c r="A334" s="14"/>
      <c r="B334" s="14" t="s">
        <v>45</v>
      </c>
      <c r="C334" s="46" t="s">
        <v>46</v>
      </c>
      <c r="D334" s="54">
        <v>3600</v>
      </c>
      <c r="E334" s="54">
        <v>1500</v>
      </c>
      <c r="F334" s="54">
        <v>1350</v>
      </c>
    </row>
    <row r="335" spans="1:6" ht="18.75">
      <c r="A335" s="14" t="s">
        <v>170</v>
      </c>
      <c r="B335" s="14"/>
      <c r="C335" s="45" t="s">
        <v>570</v>
      </c>
      <c r="D335" s="54">
        <f>D336+D338+D337</f>
        <v>9935</v>
      </c>
      <c r="E335" s="54">
        <f>E336+E338+E337</f>
        <v>8444.8</v>
      </c>
      <c r="F335" s="54">
        <f>F336+F338+F337</f>
        <v>7600.3</v>
      </c>
    </row>
    <row r="336" spans="1:6" ht="18.75">
      <c r="A336" s="14"/>
      <c r="B336" s="14" t="s">
        <v>14</v>
      </c>
      <c r="C336" s="46" t="s">
        <v>15</v>
      </c>
      <c r="D336" s="54">
        <f>735+9200</f>
        <v>9935</v>
      </c>
      <c r="E336" s="54">
        <f>624.8+7820</f>
        <v>8444.8</v>
      </c>
      <c r="F336" s="54">
        <f>562.3+7038</f>
        <v>7600.3</v>
      </c>
    </row>
    <row r="337" spans="1:6" ht="37.5" hidden="1">
      <c r="A337" s="14"/>
      <c r="B337" s="14" t="s">
        <v>11</v>
      </c>
      <c r="C337" s="46" t="s">
        <v>12</v>
      </c>
      <c r="D337" s="54"/>
      <c r="E337" s="54"/>
      <c r="F337" s="54"/>
    </row>
    <row r="338" spans="1:6" ht="18.75" hidden="1">
      <c r="A338" s="14"/>
      <c r="B338" s="14" t="s">
        <v>45</v>
      </c>
      <c r="C338" s="46" t="s">
        <v>46</v>
      </c>
      <c r="D338" s="54"/>
      <c r="E338" s="54"/>
      <c r="F338" s="54"/>
    </row>
    <row r="339" spans="1:6" ht="18.75">
      <c r="A339" s="16" t="s">
        <v>572</v>
      </c>
      <c r="B339" s="16"/>
      <c r="C339" s="23" t="s">
        <v>1111</v>
      </c>
      <c r="D339" s="54">
        <f>D340</f>
        <v>600</v>
      </c>
      <c r="E339" s="54">
        <f>E340</f>
        <v>600</v>
      </c>
      <c r="F339" s="54">
        <f>F340</f>
        <v>600</v>
      </c>
    </row>
    <row r="340" spans="1:6" ht="18.75">
      <c r="A340" s="14"/>
      <c r="B340" s="14" t="s">
        <v>14</v>
      </c>
      <c r="C340" s="46" t="s">
        <v>15</v>
      </c>
      <c r="D340" s="54">
        <v>600</v>
      </c>
      <c r="E340" s="54">
        <v>600</v>
      </c>
      <c r="F340" s="54">
        <v>600</v>
      </c>
    </row>
    <row r="341" spans="1:6" ht="37.5">
      <c r="A341" s="14" t="s">
        <v>571</v>
      </c>
      <c r="B341" s="14" t="s">
        <v>274</v>
      </c>
      <c r="C341" s="45" t="s">
        <v>580</v>
      </c>
      <c r="D341" s="55">
        <f>D342</f>
        <v>25517.849</v>
      </c>
      <c r="E341" s="55">
        <f>E342</f>
        <v>14264.976</v>
      </c>
      <c r="F341" s="55">
        <f>F342</f>
        <v>12838.5</v>
      </c>
    </row>
    <row r="342" spans="1:6" ht="18.75">
      <c r="A342" s="14"/>
      <c r="B342" s="14" t="s">
        <v>756</v>
      </c>
      <c r="C342" s="46" t="s">
        <v>20</v>
      </c>
      <c r="D342" s="55">
        <v>25517.849</v>
      </c>
      <c r="E342" s="55">
        <v>14264.976</v>
      </c>
      <c r="F342" s="55">
        <v>12838.5</v>
      </c>
    </row>
    <row r="343" spans="1:6" ht="37.5">
      <c r="A343" s="18" t="s">
        <v>641</v>
      </c>
      <c r="B343" s="14"/>
      <c r="C343" s="52" t="s">
        <v>665</v>
      </c>
      <c r="D343" s="96">
        <f>D344+D346</f>
        <v>26417.5</v>
      </c>
      <c r="E343" s="96">
        <f>E344+E346</f>
        <v>27175.7</v>
      </c>
      <c r="F343" s="96">
        <f>F344+F346</f>
        <v>135790.3</v>
      </c>
    </row>
    <row r="344" spans="1:6" ht="18.75">
      <c r="A344" s="83" t="s">
        <v>638</v>
      </c>
      <c r="B344" s="83"/>
      <c r="C344" s="84" t="s">
        <v>658</v>
      </c>
      <c r="D344" s="102">
        <f>D345</f>
        <v>25096.6</v>
      </c>
      <c r="E344" s="102">
        <f>E345</f>
        <v>25816.9</v>
      </c>
      <c r="F344" s="102">
        <f>F345</f>
        <v>129000.8</v>
      </c>
    </row>
    <row r="345" spans="1:6" ht="18.75">
      <c r="A345" s="83"/>
      <c r="B345" s="83" t="s">
        <v>156</v>
      </c>
      <c r="C345" s="84" t="s">
        <v>171</v>
      </c>
      <c r="D345" s="102">
        <v>25096.6</v>
      </c>
      <c r="E345" s="102">
        <v>25816.9</v>
      </c>
      <c r="F345" s="102">
        <v>129000.8</v>
      </c>
    </row>
    <row r="346" spans="1:6" ht="37.5">
      <c r="A346" s="83" t="s">
        <v>642</v>
      </c>
      <c r="B346" s="83"/>
      <c r="C346" s="297" t="s">
        <v>1115</v>
      </c>
      <c r="D346" s="102">
        <f>D347</f>
        <v>1320.9</v>
      </c>
      <c r="E346" s="102">
        <f>E347</f>
        <v>1358.8</v>
      </c>
      <c r="F346" s="102">
        <f>F347</f>
        <v>6789.5</v>
      </c>
    </row>
    <row r="347" spans="1:6" ht="18.75">
      <c r="A347" s="83"/>
      <c r="B347" s="83" t="s">
        <v>156</v>
      </c>
      <c r="C347" s="84" t="s">
        <v>171</v>
      </c>
      <c r="D347" s="102">
        <v>1320.9</v>
      </c>
      <c r="E347" s="102">
        <v>1358.8</v>
      </c>
      <c r="F347" s="102">
        <v>6789.5</v>
      </c>
    </row>
    <row r="348" spans="1:6" ht="37.5">
      <c r="A348" s="18" t="s">
        <v>172</v>
      </c>
      <c r="B348" s="18" t="s">
        <v>274</v>
      </c>
      <c r="C348" s="95" t="s">
        <v>173</v>
      </c>
      <c r="D348" s="96">
        <f>D349</f>
        <v>4534.2</v>
      </c>
      <c r="E348" s="96">
        <f>E349</f>
        <v>1030</v>
      </c>
      <c r="F348" s="96">
        <f>F349</f>
        <v>927</v>
      </c>
    </row>
    <row r="349" spans="1:6" ht="37.5">
      <c r="A349" s="18" t="s">
        <v>174</v>
      </c>
      <c r="B349" s="18"/>
      <c r="C349" s="95" t="s">
        <v>175</v>
      </c>
      <c r="D349" s="96">
        <f>D350+D352+D354</f>
        <v>4534.2</v>
      </c>
      <c r="E349" s="96">
        <f>E350+E352+E354</f>
        <v>1030</v>
      </c>
      <c r="F349" s="96">
        <f>F350+F352+F354</f>
        <v>927</v>
      </c>
    </row>
    <row r="350" spans="1:6" ht="18.75" hidden="1">
      <c r="A350" s="14" t="s">
        <v>176</v>
      </c>
      <c r="B350" s="14" t="s">
        <v>274</v>
      </c>
      <c r="C350" s="45" t="s">
        <v>177</v>
      </c>
      <c r="D350" s="295">
        <f>D351</f>
        <v>0</v>
      </c>
      <c r="E350" s="295">
        <f>E351</f>
        <v>0</v>
      </c>
      <c r="F350" s="295">
        <f>F351</f>
        <v>0</v>
      </c>
    </row>
    <row r="351" spans="1:6" ht="18.75" hidden="1">
      <c r="A351" s="14"/>
      <c r="B351" s="14" t="s">
        <v>14</v>
      </c>
      <c r="C351" s="46" t="s">
        <v>15</v>
      </c>
      <c r="D351" s="295"/>
      <c r="E351" s="295"/>
      <c r="F351" s="295"/>
    </row>
    <row r="352" spans="1:6" ht="18.75">
      <c r="A352" s="14" t="s">
        <v>178</v>
      </c>
      <c r="B352" s="14" t="s">
        <v>274</v>
      </c>
      <c r="C352" s="45" t="s">
        <v>179</v>
      </c>
      <c r="D352" s="54">
        <f>D353</f>
        <v>1030</v>
      </c>
      <c r="E352" s="54">
        <f>E353</f>
        <v>1030</v>
      </c>
      <c r="F352" s="54">
        <f>F353</f>
        <v>927</v>
      </c>
    </row>
    <row r="353" spans="1:6" ht="18.75">
      <c r="A353" s="14"/>
      <c r="B353" s="14" t="s">
        <v>14</v>
      </c>
      <c r="C353" s="46" t="s">
        <v>15</v>
      </c>
      <c r="D353" s="54">
        <v>1030</v>
      </c>
      <c r="E353" s="54">
        <v>1030</v>
      </c>
      <c r="F353" s="54">
        <v>927</v>
      </c>
    </row>
    <row r="354" spans="1:6" ht="37.5">
      <c r="A354" s="14" t="s">
        <v>696</v>
      </c>
      <c r="B354" s="14"/>
      <c r="C354" s="46" t="s">
        <v>697</v>
      </c>
      <c r="D354" s="54">
        <f>D355</f>
        <v>3504.2</v>
      </c>
      <c r="E354" s="54"/>
      <c r="F354" s="54"/>
    </row>
    <row r="355" spans="1:6" ht="18.75">
      <c r="A355" s="14"/>
      <c r="B355" s="14" t="s">
        <v>14</v>
      </c>
      <c r="C355" s="46" t="s">
        <v>15</v>
      </c>
      <c r="D355" s="54">
        <v>3504.2</v>
      </c>
      <c r="E355" s="54"/>
      <c r="F355" s="54"/>
    </row>
    <row r="356" spans="1:6" ht="37.5">
      <c r="A356" s="15" t="s">
        <v>180</v>
      </c>
      <c r="B356" s="15"/>
      <c r="C356" s="20" t="s">
        <v>625</v>
      </c>
      <c r="D356" s="96">
        <f>D357+D368</f>
        <v>113799.79999999999</v>
      </c>
      <c r="E356" s="96">
        <f>E357+E368</f>
        <v>102636.59999999999</v>
      </c>
      <c r="F356" s="96">
        <f>F357+F368</f>
        <v>91107.4</v>
      </c>
    </row>
    <row r="357" spans="1:6" ht="37.5">
      <c r="A357" s="18" t="s">
        <v>181</v>
      </c>
      <c r="B357" s="18"/>
      <c r="C357" s="95" t="s">
        <v>27</v>
      </c>
      <c r="D357" s="96">
        <f>D366+D358+D362</f>
        <v>106579.9</v>
      </c>
      <c r="E357" s="96">
        <f>E366+E358+E362</f>
        <v>95417.7</v>
      </c>
      <c r="F357" s="96">
        <f>F366+F358+F362</f>
        <v>85888.5</v>
      </c>
    </row>
    <row r="358" spans="1:6" ht="18.75">
      <c r="A358" s="14" t="s">
        <v>182</v>
      </c>
      <c r="B358" s="14" t="s">
        <v>274</v>
      </c>
      <c r="C358" s="45" t="s">
        <v>30</v>
      </c>
      <c r="D358" s="54">
        <f>SUM(D359:D361)</f>
        <v>12012.400000000001</v>
      </c>
      <c r="E358" s="54">
        <f>SUM(E359:E361)</f>
        <v>11579.5</v>
      </c>
      <c r="F358" s="54">
        <f>SUM(F359:F361)</f>
        <v>10421.6</v>
      </c>
    </row>
    <row r="359" spans="1:6" ht="56.25">
      <c r="A359" s="14"/>
      <c r="B359" s="14" t="s">
        <v>31</v>
      </c>
      <c r="C359" s="46" t="s">
        <v>32</v>
      </c>
      <c r="D359" s="54">
        <v>11254.2</v>
      </c>
      <c r="E359" s="54">
        <v>10821.3</v>
      </c>
      <c r="F359" s="54">
        <v>9739.2</v>
      </c>
    </row>
    <row r="360" spans="1:6" ht="18.75">
      <c r="A360" s="14"/>
      <c r="B360" s="14" t="s">
        <v>14</v>
      </c>
      <c r="C360" s="46" t="s">
        <v>15</v>
      </c>
      <c r="D360" s="54">
        <v>756</v>
      </c>
      <c r="E360" s="54">
        <v>756</v>
      </c>
      <c r="F360" s="54">
        <v>680.4</v>
      </c>
    </row>
    <row r="361" spans="1:6" ht="18.75">
      <c r="A361" s="14"/>
      <c r="B361" s="14" t="s">
        <v>45</v>
      </c>
      <c r="C361" s="46" t="s">
        <v>46</v>
      </c>
      <c r="D361" s="54">
        <v>2.2</v>
      </c>
      <c r="E361" s="54">
        <v>2.2</v>
      </c>
      <c r="F361" s="54">
        <v>2</v>
      </c>
    </row>
    <row r="362" spans="1:6" ht="18.75">
      <c r="A362" s="14" t="s">
        <v>183</v>
      </c>
      <c r="B362" s="14" t="s">
        <v>274</v>
      </c>
      <c r="C362" s="45" t="s">
        <v>118</v>
      </c>
      <c r="D362" s="54">
        <f>D363+D364+D365</f>
        <v>17567.5</v>
      </c>
      <c r="E362" s="54">
        <f>E363+E364+E365</f>
        <v>15308.2</v>
      </c>
      <c r="F362" s="54">
        <f>F363+F364+F365</f>
        <v>13789.9</v>
      </c>
    </row>
    <row r="363" spans="1:6" ht="56.25">
      <c r="A363" s="14"/>
      <c r="B363" s="14" t="s">
        <v>31</v>
      </c>
      <c r="C363" s="46" t="s">
        <v>32</v>
      </c>
      <c r="D363" s="54">
        <v>14306.6</v>
      </c>
      <c r="E363" s="54">
        <v>12380.7</v>
      </c>
      <c r="F363" s="54">
        <v>11142.6</v>
      </c>
    </row>
    <row r="364" spans="1:6" ht="18.75">
      <c r="A364" s="14"/>
      <c r="B364" s="14" t="s">
        <v>14</v>
      </c>
      <c r="C364" s="46" t="s">
        <v>15</v>
      </c>
      <c r="D364" s="54">
        <f>3001.3+147.5</f>
        <v>3148.8</v>
      </c>
      <c r="E364" s="54">
        <f>2701.2+125.4</f>
        <v>2826.6</v>
      </c>
      <c r="F364" s="54">
        <f>2431.1+125.4</f>
        <v>2556.5</v>
      </c>
    </row>
    <row r="365" spans="1:6" ht="18.75">
      <c r="A365" s="14"/>
      <c r="B365" s="14" t="s">
        <v>45</v>
      </c>
      <c r="C365" s="46" t="s">
        <v>46</v>
      </c>
      <c r="D365" s="54">
        <v>112.1</v>
      </c>
      <c r="E365" s="54">
        <v>100.9</v>
      </c>
      <c r="F365" s="54">
        <v>90.8</v>
      </c>
    </row>
    <row r="366" spans="1:6" ht="37.5">
      <c r="A366" s="14" t="s">
        <v>184</v>
      </c>
      <c r="B366" s="14" t="s">
        <v>274</v>
      </c>
      <c r="C366" s="45" t="s">
        <v>600</v>
      </c>
      <c r="D366" s="54">
        <f>D367</f>
        <v>77000</v>
      </c>
      <c r="E366" s="54">
        <f>E367</f>
        <v>68530</v>
      </c>
      <c r="F366" s="54">
        <f>F367</f>
        <v>61677</v>
      </c>
    </row>
    <row r="367" spans="1:6" ht="37.5">
      <c r="A367" s="14"/>
      <c r="B367" s="14" t="s">
        <v>11</v>
      </c>
      <c r="C367" s="46" t="s">
        <v>12</v>
      </c>
      <c r="D367" s="54">
        <v>77000</v>
      </c>
      <c r="E367" s="54">
        <v>68530</v>
      </c>
      <c r="F367" s="54">
        <v>61677</v>
      </c>
    </row>
    <row r="368" spans="1:6" ht="37.5">
      <c r="A368" s="18" t="s">
        <v>474</v>
      </c>
      <c r="B368" s="18"/>
      <c r="C368" s="95" t="s">
        <v>473</v>
      </c>
      <c r="D368" s="96">
        <f>D369+D371</f>
        <v>7219.9</v>
      </c>
      <c r="E368" s="96">
        <f>E369+E371</f>
        <v>7218.9</v>
      </c>
      <c r="F368" s="96">
        <f>F369+F371</f>
        <v>5218.9</v>
      </c>
    </row>
    <row r="369" spans="1:6" ht="37.5">
      <c r="A369" s="14" t="s">
        <v>475</v>
      </c>
      <c r="B369" s="14"/>
      <c r="C369" s="45" t="s">
        <v>530</v>
      </c>
      <c r="D369" s="54">
        <f>D370</f>
        <v>18.9</v>
      </c>
      <c r="E369" s="54">
        <f>E370</f>
        <v>18.9</v>
      </c>
      <c r="F369" s="54">
        <f>F370</f>
        <v>18.9</v>
      </c>
    </row>
    <row r="370" spans="1:6" ht="18.75">
      <c r="A370" s="14"/>
      <c r="B370" s="14" t="s">
        <v>14</v>
      </c>
      <c r="C370" s="46" t="s">
        <v>15</v>
      </c>
      <c r="D370" s="54">
        <v>18.9</v>
      </c>
      <c r="E370" s="54">
        <v>18.9</v>
      </c>
      <c r="F370" s="54">
        <v>18.9</v>
      </c>
    </row>
    <row r="371" spans="1:6" ht="37.5">
      <c r="A371" s="16" t="s">
        <v>525</v>
      </c>
      <c r="B371" s="16"/>
      <c r="C371" s="23" t="s">
        <v>526</v>
      </c>
      <c r="D371" s="54">
        <f>D372+D373</f>
        <v>7201</v>
      </c>
      <c r="E371" s="54">
        <f>E372+E373</f>
        <v>7200</v>
      </c>
      <c r="F371" s="54">
        <f>F372+F373</f>
        <v>5200</v>
      </c>
    </row>
    <row r="372" spans="1:6" ht="18.75">
      <c r="A372" s="14"/>
      <c r="B372" s="14" t="s">
        <v>14</v>
      </c>
      <c r="C372" s="46" t="s">
        <v>15</v>
      </c>
      <c r="D372" s="54">
        <v>1</v>
      </c>
      <c r="E372" s="54"/>
      <c r="F372" s="54"/>
    </row>
    <row r="373" spans="1:6" ht="18.75">
      <c r="A373" s="14"/>
      <c r="B373" s="14" t="s">
        <v>45</v>
      </c>
      <c r="C373" s="46" t="s">
        <v>46</v>
      </c>
      <c r="D373" s="54">
        <f>2200+5000</f>
        <v>7200</v>
      </c>
      <c r="E373" s="54">
        <f>2200+5000</f>
        <v>7200</v>
      </c>
      <c r="F373" s="54">
        <f>2200+3000</f>
        <v>5200</v>
      </c>
    </row>
    <row r="374" spans="1:6" ht="37.5">
      <c r="A374" s="18" t="s">
        <v>185</v>
      </c>
      <c r="B374" s="14"/>
      <c r="C374" s="95" t="s">
        <v>500</v>
      </c>
      <c r="D374" s="96">
        <f>D375+D409</f>
        <v>103063.47764999999</v>
      </c>
      <c r="E374" s="96">
        <f>E375+E409</f>
        <v>63439.799999999996</v>
      </c>
      <c r="F374" s="96">
        <f>F375+F409</f>
        <v>57252.4</v>
      </c>
    </row>
    <row r="375" spans="1:6" ht="18.75">
      <c r="A375" s="18" t="s">
        <v>392</v>
      </c>
      <c r="B375" s="14"/>
      <c r="C375" s="3" t="s">
        <v>355</v>
      </c>
      <c r="D375" s="96">
        <f>D376+D400</f>
        <v>36876.67765</v>
      </c>
      <c r="E375" s="96">
        <f>E376+E400</f>
        <v>3504.9</v>
      </c>
      <c r="F375" s="96">
        <f>F376+F400</f>
        <v>3230.5</v>
      </c>
    </row>
    <row r="376" spans="1:6" ht="37.5">
      <c r="A376" s="18" t="s">
        <v>187</v>
      </c>
      <c r="B376" s="14"/>
      <c r="C376" s="95" t="s">
        <v>518</v>
      </c>
      <c r="D376" s="96">
        <f>D379+D381+D385</f>
        <v>33179.67765</v>
      </c>
      <c r="E376" s="96">
        <f>E379+E381+E385</f>
        <v>160</v>
      </c>
      <c r="F376" s="96">
        <f>F379+F381+F385</f>
        <v>160</v>
      </c>
    </row>
    <row r="377" spans="1:6" ht="18.75" hidden="1">
      <c r="A377" s="14" t="s">
        <v>626</v>
      </c>
      <c r="B377" s="14" t="s">
        <v>274</v>
      </c>
      <c r="C377" s="45" t="s">
        <v>627</v>
      </c>
      <c r="D377" s="132">
        <f>D378</f>
        <v>0</v>
      </c>
      <c r="E377" s="132">
        <f>E378</f>
        <v>0</v>
      </c>
      <c r="F377" s="132">
        <f>F378</f>
        <v>0</v>
      </c>
    </row>
    <row r="378" spans="1:6" ht="37.5" hidden="1">
      <c r="A378" s="14"/>
      <c r="B378" s="14" t="s">
        <v>11</v>
      </c>
      <c r="C378" s="46" t="s">
        <v>12</v>
      </c>
      <c r="D378" s="54"/>
      <c r="E378" s="54"/>
      <c r="F378" s="54"/>
    </row>
    <row r="379" spans="1:6" ht="37.5">
      <c r="A379" s="14" t="s">
        <v>277</v>
      </c>
      <c r="B379" s="14"/>
      <c r="C379" s="45" t="s">
        <v>579</v>
      </c>
      <c r="D379" s="132">
        <f>D380</f>
        <v>360</v>
      </c>
      <c r="E379" s="132">
        <f>E380</f>
        <v>160</v>
      </c>
      <c r="F379" s="132">
        <f>F380</f>
        <v>160</v>
      </c>
    </row>
    <row r="380" spans="1:6" ht="18.75">
      <c r="A380" s="14"/>
      <c r="B380" s="14" t="s">
        <v>14</v>
      </c>
      <c r="C380" s="46" t="s">
        <v>15</v>
      </c>
      <c r="D380" s="54">
        <v>360</v>
      </c>
      <c r="E380" s="54">
        <v>160</v>
      </c>
      <c r="F380" s="54">
        <v>160</v>
      </c>
    </row>
    <row r="381" spans="1:6" ht="37.5">
      <c r="A381" s="14" t="s">
        <v>489</v>
      </c>
      <c r="B381" s="14"/>
      <c r="C381" s="46" t="s">
        <v>652</v>
      </c>
      <c r="D381" s="55">
        <f>D382</f>
        <v>21674.6</v>
      </c>
      <c r="E381" s="55"/>
      <c r="F381" s="55"/>
    </row>
    <row r="382" spans="1:6" ht="18.75">
      <c r="A382" s="14"/>
      <c r="B382" s="14" t="s">
        <v>156</v>
      </c>
      <c r="C382" s="46" t="s">
        <v>171</v>
      </c>
      <c r="D382" s="55">
        <f>D384</f>
        <v>21674.6</v>
      </c>
      <c r="E382" s="55"/>
      <c r="F382" s="55"/>
    </row>
    <row r="383" spans="1:6" ht="18.75">
      <c r="A383" s="14"/>
      <c r="B383" s="14"/>
      <c r="C383" s="46" t="s">
        <v>482</v>
      </c>
      <c r="D383" s="55"/>
      <c r="E383" s="55"/>
      <c r="F383" s="55"/>
    </row>
    <row r="384" spans="1:6" ht="37.5">
      <c r="A384" s="14"/>
      <c r="B384" s="14"/>
      <c r="C384" s="46" t="s">
        <v>653</v>
      </c>
      <c r="D384" s="55">
        <v>21674.6</v>
      </c>
      <c r="E384" s="55"/>
      <c r="F384" s="55"/>
    </row>
    <row r="385" spans="1:6" ht="56.25">
      <c r="A385" s="14" t="s">
        <v>481</v>
      </c>
      <c r="B385" s="14"/>
      <c r="C385" s="46" t="s">
        <v>634</v>
      </c>
      <c r="D385" s="55">
        <f>D390+D386+D394</f>
        <v>11145.07765</v>
      </c>
      <c r="E385" s="55"/>
      <c r="F385" s="55"/>
    </row>
    <row r="386" spans="1:6" ht="18.75">
      <c r="A386" s="14"/>
      <c r="B386" s="14" t="s">
        <v>14</v>
      </c>
      <c r="C386" s="46" t="s">
        <v>15</v>
      </c>
      <c r="D386" s="55">
        <f>D388+D389</f>
        <v>2000</v>
      </c>
      <c r="E386" s="55"/>
      <c r="F386" s="55"/>
    </row>
    <row r="387" spans="1:6" ht="18.75">
      <c r="A387" s="14"/>
      <c r="B387" s="14"/>
      <c r="C387" s="46" t="s">
        <v>482</v>
      </c>
      <c r="D387" s="54"/>
      <c r="E387" s="54"/>
      <c r="F387" s="54"/>
    </row>
    <row r="388" spans="1:6" ht="37.5">
      <c r="A388" s="14"/>
      <c r="B388" s="14"/>
      <c r="C388" s="46" t="s">
        <v>717</v>
      </c>
      <c r="D388" s="55">
        <v>1000</v>
      </c>
      <c r="E388" s="55"/>
      <c r="F388" s="55"/>
    </row>
    <row r="389" spans="1:6" ht="18.75">
      <c r="A389" s="14"/>
      <c r="B389" s="14"/>
      <c r="C389" s="46" t="s">
        <v>483</v>
      </c>
      <c r="D389" s="55">
        <v>1000</v>
      </c>
      <c r="E389" s="54"/>
      <c r="F389" s="54"/>
    </row>
    <row r="390" spans="1:6" ht="18.75">
      <c r="A390" s="14"/>
      <c r="B390" s="14" t="s">
        <v>156</v>
      </c>
      <c r="C390" s="46" t="s">
        <v>171</v>
      </c>
      <c r="D390" s="54">
        <f>D392+D393</f>
        <v>7800</v>
      </c>
      <c r="E390" s="54"/>
      <c r="F390" s="54"/>
    </row>
    <row r="391" spans="1:6" ht="18.75">
      <c r="A391" s="14"/>
      <c r="B391" s="14"/>
      <c r="C391" s="46" t="s">
        <v>482</v>
      </c>
      <c r="D391" s="54"/>
      <c r="E391" s="54"/>
      <c r="F391" s="54"/>
    </row>
    <row r="392" spans="1:6" ht="37.5">
      <c r="A392" s="14"/>
      <c r="B392" s="14"/>
      <c r="C392" s="23" t="s">
        <v>581</v>
      </c>
      <c r="D392" s="54">
        <v>4500</v>
      </c>
      <c r="E392" s="54"/>
      <c r="F392" s="54"/>
    </row>
    <row r="393" spans="1:6" ht="37.5">
      <c r="A393" s="14"/>
      <c r="B393" s="14"/>
      <c r="C393" s="60" t="s">
        <v>564</v>
      </c>
      <c r="D393" s="54">
        <v>3300</v>
      </c>
      <c r="E393" s="54"/>
      <c r="F393" s="54"/>
    </row>
    <row r="394" spans="1:6" ht="37.5">
      <c r="A394" s="14"/>
      <c r="B394" s="14" t="s">
        <v>11</v>
      </c>
      <c r="C394" s="46" t="s">
        <v>12</v>
      </c>
      <c r="D394" s="55">
        <f>D396+D397+D398+D395+D399</f>
        <v>1345.07765</v>
      </c>
      <c r="E394" s="55"/>
      <c r="F394" s="55"/>
    </row>
    <row r="395" spans="1:6" ht="18.75">
      <c r="A395" s="14"/>
      <c r="B395" s="14"/>
      <c r="C395" s="45" t="s">
        <v>482</v>
      </c>
      <c r="D395" s="55"/>
      <c r="E395" s="54"/>
      <c r="F395" s="54"/>
    </row>
    <row r="396" spans="1:6" ht="18.75">
      <c r="A396" s="14"/>
      <c r="B396" s="14"/>
      <c r="C396" s="122" t="s">
        <v>749</v>
      </c>
      <c r="D396" s="55">
        <v>428.67866</v>
      </c>
      <c r="E396" s="55"/>
      <c r="F396" s="55"/>
    </row>
    <row r="397" spans="1:6" ht="18.75">
      <c r="A397" s="14"/>
      <c r="B397" s="14"/>
      <c r="C397" s="122" t="s">
        <v>750</v>
      </c>
      <c r="D397" s="55">
        <v>398.10065</v>
      </c>
      <c r="E397" s="55"/>
      <c r="F397" s="55"/>
    </row>
    <row r="398" spans="1:6" ht="18.75">
      <c r="A398" s="14"/>
      <c r="B398" s="14"/>
      <c r="C398" s="122" t="s">
        <v>751</v>
      </c>
      <c r="D398" s="55">
        <v>114.87667</v>
      </c>
      <c r="E398" s="55"/>
      <c r="F398" s="55"/>
    </row>
    <row r="399" spans="1:6" ht="18.75">
      <c r="A399" s="14"/>
      <c r="B399" s="14"/>
      <c r="C399" s="122" t="s">
        <v>752</v>
      </c>
      <c r="D399" s="55">
        <v>403.42167</v>
      </c>
      <c r="E399" s="55"/>
      <c r="F399" s="55"/>
    </row>
    <row r="400" spans="1:6" ht="37.5">
      <c r="A400" s="18" t="s">
        <v>189</v>
      </c>
      <c r="B400" s="18"/>
      <c r="C400" s="95" t="s">
        <v>445</v>
      </c>
      <c r="D400" s="131">
        <f>D401+D405+D407</f>
        <v>3697</v>
      </c>
      <c r="E400" s="131">
        <f>E401+E405+E407</f>
        <v>3344.9</v>
      </c>
      <c r="F400" s="131">
        <f>F401+F405+F407</f>
        <v>3070.5</v>
      </c>
    </row>
    <row r="401" spans="1:6" ht="18.75">
      <c r="A401" s="14" t="s">
        <v>191</v>
      </c>
      <c r="B401" s="14" t="s">
        <v>274</v>
      </c>
      <c r="C401" s="45" t="s">
        <v>417</v>
      </c>
      <c r="D401" s="132">
        <f>SUM(D402:D404)</f>
        <v>1997</v>
      </c>
      <c r="E401" s="132">
        <f>SUM(E402:E404)</f>
        <v>1754.9</v>
      </c>
      <c r="F401" s="132">
        <f>SUM(F402:F404)</f>
        <v>1579.5</v>
      </c>
    </row>
    <row r="402" spans="1:6" ht="18.75">
      <c r="A402" s="14"/>
      <c r="B402" s="14" t="s">
        <v>14</v>
      </c>
      <c r="C402" s="46" t="s">
        <v>15</v>
      </c>
      <c r="D402" s="54">
        <v>677.2</v>
      </c>
      <c r="E402" s="54">
        <v>575.6</v>
      </c>
      <c r="F402" s="54">
        <v>518.1</v>
      </c>
    </row>
    <row r="403" spans="1:6" ht="18.75">
      <c r="A403" s="14"/>
      <c r="B403" s="14" t="s">
        <v>19</v>
      </c>
      <c r="C403" s="46" t="s">
        <v>20</v>
      </c>
      <c r="D403" s="54">
        <v>170</v>
      </c>
      <c r="E403" s="54">
        <v>144.5</v>
      </c>
      <c r="F403" s="54">
        <v>130.1</v>
      </c>
    </row>
    <row r="404" spans="1:6" ht="37.5">
      <c r="A404" s="14"/>
      <c r="B404" s="14" t="s">
        <v>11</v>
      </c>
      <c r="C404" s="46" t="s">
        <v>12</v>
      </c>
      <c r="D404" s="54">
        <v>1149.8</v>
      </c>
      <c r="E404" s="54">
        <v>1034.8</v>
      </c>
      <c r="F404" s="54">
        <v>931.3</v>
      </c>
    </row>
    <row r="405" spans="1:6" ht="18.75">
      <c r="A405" s="14" t="s">
        <v>288</v>
      </c>
      <c r="B405" s="14" t="s">
        <v>274</v>
      </c>
      <c r="C405" s="45" t="s">
        <v>418</v>
      </c>
      <c r="D405" s="54">
        <f>D406</f>
        <v>1100</v>
      </c>
      <c r="E405" s="54">
        <f>E406</f>
        <v>990</v>
      </c>
      <c r="F405" s="54">
        <f>F406</f>
        <v>891</v>
      </c>
    </row>
    <row r="406" spans="1:6" ht="37.5">
      <c r="A406" s="14"/>
      <c r="B406" s="14" t="s">
        <v>11</v>
      </c>
      <c r="C406" s="46" t="s">
        <v>12</v>
      </c>
      <c r="D406" s="54">
        <v>1100</v>
      </c>
      <c r="E406" s="54">
        <v>990</v>
      </c>
      <c r="F406" s="54">
        <v>891</v>
      </c>
    </row>
    <row r="407" spans="1:6" ht="37.5">
      <c r="A407" s="14" t="s">
        <v>295</v>
      </c>
      <c r="B407" s="14"/>
      <c r="C407" s="46" t="s">
        <v>726</v>
      </c>
      <c r="D407" s="132">
        <f>D408</f>
        <v>600</v>
      </c>
      <c r="E407" s="132">
        <f>E408</f>
        <v>600</v>
      </c>
      <c r="F407" s="132">
        <f>F408</f>
        <v>600</v>
      </c>
    </row>
    <row r="408" spans="1:6" ht="18.75">
      <c r="A408" s="14"/>
      <c r="B408" s="14" t="s">
        <v>19</v>
      </c>
      <c r="C408" s="46" t="s">
        <v>20</v>
      </c>
      <c r="D408" s="54">
        <v>600</v>
      </c>
      <c r="E408" s="54">
        <v>600</v>
      </c>
      <c r="F408" s="54">
        <v>600</v>
      </c>
    </row>
    <row r="409" spans="1:6" ht="37.5">
      <c r="A409" s="18" t="s">
        <v>192</v>
      </c>
      <c r="B409" s="18" t="s">
        <v>274</v>
      </c>
      <c r="C409" s="95" t="s">
        <v>502</v>
      </c>
      <c r="D409" s="96">
        <f>D410</f>
        <v>66186.79999999999</v>
      </c>
      <c r="E409" s="96">
        <f>E410</f>
        <v>59934.899999999994</v>
      </c>
      <c r="F409" s="96">
        <f>F410</f>
        <v>54021.9</v>
      </c>
    </row>
    <row r="410" spans="1:6" ht="37.5">
      <c r="A410" s="18" t="s">
        <v>193</v>
      </c>
      <c r="B410" s="18"/>
      <c r="C410" s="95" t="s">
        <v>27</v>
      </c>
      <c r="D410" s="131">
        <f>D415+D411+D417+D419</f>
        <v>66186.79999999999</v>
      </c>
      <c r="E410" s="131">
        <f>E415+E411+E417+E419</f>
        <v>59934.899999999994</v>
      </c>
      <c r="F410" s="131">
        <f>F415+F411+F417+F419</f>
        <v>54021.9</v>
      </c>
    </row>
    <row r="411" spans="1:6" ht="18.75">
      <c r="A411" s="14" t="s">
        <v>194</v>
      </c>
      <c r="B411" s="14" t="s">
        <v>274</v>
      </c>
      <c r="C411" s="45" t="s">
        <v>30</v>
      </c>
      <c r="D411" s="132">
        <f>D412+D413+D414</f>
        <v>4589.8</v>
      </c>
      <c r="E411" s="132">
        <f>E412+E413+E414</f>
        <v>4429.099999999999</v>
      </c>
      <c r="F411" s="132">
        <f>F412+F413+F414</f>
        <v>3986</v>
      </c>
    </row>
    <row r="412" spans="1:6" ht="56.25">
      <c r="A412" s="14"/>
      <c r="B412" s="14" t="s">
        <v>31</v>
      </c>
      <c r="C412" s="46" t="s">
        <v>32</v>
      </c>
      <c r="D412" s="54">
        <v>4181.3</v>
      </c>
      <c r="E412" s="54">
        <v>4020.5</v>
      </c>
      <c r="F412" s="54">
        <v>3618.5</v>
      </c>
    </row>
    <row r="413" spans="1:6" ht="18.75">
      <c r="A413" s="14"/>
      <c r="B413" s="14" t="s">
        <v>14</v>
      </c>
      <c r="C413" s="46" t="s">
        <v>15</v>
      </c>
      <c r="D413" s="54">
        <v>404.8</v>
      </c>
      <c r="E413" s="54">
        <v>404.9</v>
      </c>
      <c r="F413" s="54">
        <v>364.2</v>
      </c>
    </row>
    <row r="414" spans="1:6" ht="18.75">
      <c r="A414" s="14"/>
      <c r="B414" s="14" t="s">
        <v>45</v>
      </c>
      <c r="C414" s="46" t="s">
        <v>46</v>
      </c>
      <c r="D414" s="54">
        <v>3.7</v>
      </c>
      <c r="E414" s="54">
        <v>3.7</v>
      </c>
      <c r="F414" s="54">
        <v>3.3</v>
      </c>
    </row>
    <row r="415" spans="1:6" ht="18.75">
      <c r="A415" s="14" t="s">
        <v>195</v>
      </c>
      <c r="B415" s="14" t="s">
        <v>274</v>
      </c>
      <c r="C415" s="45" t="s">
        <v>36</v>
      </c>
      <c r="D415" s="132">
        <f>D416</f>
        <v>12735.3</v>
      </c>
      <c r="E415" s="132">
        <f>E416</f>
        <v>11461.8</v>
      </c>
      <c r="F415" s="132">
        <f>F416</f>
        <v>10315.6</v>
      </c>
    </row>
    <row r="416" spans="1:6" ht="38.25" customHeight="1">
      <c r="A416" s="14"/>
      <c r="B416" s="14" t="s">
        <v>11</v>
      </c>
      <c r="C416" s="46" t="s">
        <v>12</v>
      </c>
      <c r="D416" s="54">
        <v>12735.3</v>
      </c>
      <c r="E416" s="54">
        <v>11461.8</v>
      </c>
      <c r="F416" s="54">
        <v>10315.6</v>
      </c>
    </row>
    <row r="417" spans="1:6" ht="18.75">
      <c r="A417" s="14" t="s">
        <v>196</v>
      </c>
      <c r="B417" s="14" t="s">
        <v>274</v>
      </c>
      <c r="C417" s="45" t="s">
        <v>419</v>
      </c>
      <c r="D417" s="132">
        <f>D418</f>
        <v>48131.7</v>
      </c>
      <c r="E417" s="132">
        <f>E418</f>
        <v>43314</v>
      </c>
      <c r="F417" s="132">
        <f>F418</f>
        <v>38990.3</v>
      </c>
    </row>
    <row r="418" spans="1:6" ht="37.5">
      <c r="A418" s="14"/>
      <c r="B418" s="14" t="s">
        <v>11</v>
      </c>
      <c r="C418" s="46" t="s">
        <v>12</v>
      </c>
      <c r="D418" s="54">
        <f>48041.7+90</f>
        <v>48131.7</v>
      </c>
      <c r="E418" s="54">
        <f>43237.5+76.5</f>
        <v>43314</v>
      </c>
      <c r="F418" s="54">
        <f>38913.8+76.5</f>
        <v>38990.3</v>
      </c>
    </row>
    <row r="419" spans="1:6" ht="18.75">
      <c r="A419" s="14" t="s">
        <v>197</v>
      </c>
      <c r="B419" s="14" t="s">
        <v>274</v>
      </c>
      <c r="C419" s="45" t="s">
        <v>43</v>
      </c>
      <c r="D419" s="132">
        <f>D420</f>
        <v>730</v>
      </c>
      <c r="E419" s="132">
        <f>E420</f>
        <v>730</v>
      </c>
      <c r="F419" s="132">
        <f>F420</f>
        <v>730</v>
      </c>
    </row>
    <row r="420" spans="1:6" ht="37.5">
      <c r="A420" s="14"/>
      <c r="B420" s="14" t="s">
        <v>11</v>
      </c>
      <c r="C420" s="46" t="s">
        <v>12</v>
      </c>
      <c r="D420" s="54">
        <v>730</v>
      </c>
      <c r="E420" s="54">
        <v>730</v>
      </c>
      <c r="F420" s="54">
        <v>730</v>
      </c>
    </row>
    <row r="421" spans="1:6" ht="37.5">
      <c r="A421" s="18" t="s">
        <v>198</v>
      </c>
      <c r="B421" s="18" t="s">
        <v>274</v>
      </c>
      <c r="C421" s="95" t="s">
        <v>497</v>
      </c>
      <c r="D421" s="96">
        <f>D422+D427+D433+D437</f>
        <v>4794.8</v>
      </c>
      <c r="E421" s="96">
        <f>E422+E427+E433+E437</f>
        <v>4101.6</v>
      </c>
      <c r="F421" s="96">
        <f>F422+F427+F433+F437</f>
        <v>3691.3999999999996</v>
      </c>
    </row>
    <row r="422" spans="1:6" ht="37.5">
      <c r="A422" s="18" t="s">
        <v>199</v>
      </c>
      <c r="B422" s="18" t="s">
        <v>274</v>
      </c>
      <c r="C422" s="95" t="s">
        <v>200</v>
      </c>
      <c r="D422" s="96">
        <f aca="true" t="shared" si="10" ref="D422:F423">D423</f>
        <v>2023.8</v>
      </c>
      <c r="E422" s="96">
        <f t="shared" si="10"/>
        <v>1720.2</v>
      </c>
      <c r="F422" s="96">
        <f t="shared" si="10"/>
        <v>1548.2</v>
      </c>
    </row>
    <row r="423" spans="1:6" ht="37.5">
      <c r="A423" s="18" t="s">
        <v>201</v>
      </c>
      <c r="B423" s="18"/>
      <c r="C423" s="95" t="s">
        <v>463</v>
      </c>
      <c r="D423" s="96">
        <f t="shared" si="10"/>
        <v>2023.8</v>
      </c>
      <c r="E423" s="96">
        <f t="shared" si="10"/>
        <v>1720.2</v>
      </c>
      <c r="F423" s="96">
        <f t="shared" si="10"/>
        <v>1548.2</v>
      </c>
    </row>
    <row r="424" spans="1:6" ht="37.5">
      <c r="A424" s="14" t="s">
        <v>202</v>
      </c>
      <c r="B424" s="14" t="s">
        <v>274</v>
      </c>
      <c r="C424" s="45" t="s">
        <v>324</v>
      </c>
      <c r="D424" s="54">
        <f>D425+D426</f>
        <v>2023.8</v>
      </c>
      <c r="E424" s="54">
        <f>E425+E426</f>
        <v>1720.2</v>
      </c>
      <c r="F424" s="54">
        <f>F425+F426</f>
        <v>1548.2</v>
      </c>
    </row>
    <row r="425" spans="1:6" ht="18.75">
      <c r="A425" s="14"/>
      <c r="B425" s="14" t="s">
        <v>14</v>
      </c>
      <c r="C425" s="46" t="s">
        <v>15</v>
      </c>
      <c r="D425" s="54">
        <v>63.8</v>
      </c>
      <c r="E425" s="54">
        <v>54.2</v>
      </c>
      <c r="F425" s="54">
        <v>48.8</v>
      </c>
    </row>
    <row r="426" spans="1:6" ht="37.5">
      <c r="A426" s="14"/>
      <c r="B426" s="14" t="s">
        <v>11</v>
      </c>
      <c r="C426" s="46" t="s">
        <v>12</v>
      </c>
      <c r="D426" s="54">
        <v>1960</v>
      </c>
      <c r="E426" s="54">
        <v>1666</v>
      </c>
      <c r="F426" s="54">
        <v>1499.4</v>
      </c>
    </row>
    <row r="427" spans="1:6" ht="37.5">
      <c r="A427" s="18" t="s">
        <v>203</v>
      </c>
      <c r="B427" s="18" t="s">
        <v>274</v>
      </c>
      <c r="C427" s="95" t="s">
        <v>287</v>
      </c>
      <c r="D427" s="96">
        <f>D428</f>
        <v>1703</v>
      </c>
      <c r="E427" s="96">
        <f>E428</f>
        <v>1447.6</v>
      </c>
      <c r="F427" s="96">
        <f>F428</f>
        <v>1302.8000000000002</v>
      </c>
    </row>
    <row r="428" spans="1:6" ht="18.75">
      <c r="A428" s="18" t="s">
        <v>204</v>
      </c>
      <c r="B428" s="18"/>
      <c r="C428" s="95" t="s">
        <v>542</v>
      </c>
      <c r="D428" s="96">
        <f>D429+D431</f>
        <v>1703</v>
      </c>
      <c r="E428" s="96">
        <f>E429+E431</f>
        <v>1447.6</v>
      </c>
      <c r="F428" s="96">
        <f>F429+F431</f>
        <v>1302.8000000000002</v>
      </c>
    </row>
    <row r="429" spans="1:6" ht="18.75">
      <c r="A429" s="14" t="s">
        <v>205</v>
      </c>
      <c r="B429" s="14" t="s">
        <v>274</v>
      </c>
      <c r="C429" s="45" t="s">
        <v>206</v>
      </c>
      <c r="D429" s="54">
        <f>D430</f>
        <v>740</v>
      </c>
      <c r="E429" s="54">
        <f>E430</f>
        <v>629</v>
      </c>
      <c r="F429" s="54">
        <f>F430</f>
        <v>566.1</v>
      </c>
    </row>
    <row r="430" spans="1:6" ht="37.5">
      <c r="A430" s="14"/>
      <c r="B430" s="14" t="s">
        <v>11</v>
      </c>
      <c r="C430" s="46" t="s">
        <v>12</v>
      </c>
      <c r="D430" s="54">
        <v>740</v>
      </c>
      <c r="E430" s="54">
        <v>629</v>
      </c>
      <c r="F430" s="54">
        <v>566.1</v>
      </c>
    </row>
    <row r="431" spans="1:6" ht="18.75">
      <c r="A431" s="14" t="s">
        <v>207</v>
      </c>
      <c r="B431" s="14" t="s">
        <v>274</v>
      </c>
      <c r="C431" s="45" t="s">
        <v>543</v>
      </c>
      <c r="D431" s="54">
        <f>D432</f>
        <v>963</v>
      </c>
      <c r="E431" s="54">
        <f>E432</f>
        <v>818.6</v>
      </c>
      <c r="F431" s="54">
        <f>F432</f>
        <v>736.7</v>
      </c>
    </row>
    <row r="432" spans="1:6" ht="18.75">
      <c r="A432" s="14"/>
      <c r="B432" s="14" t="s">
        <v>19</v>
      </c>
      <c r="C432" s="46" t="s">
        <v>20</v>
      </c>
      <c r="D432" s="54">
        <v>963</v>
      </c>
      <c r="E432" s="54">
        <v>818.6</v>
      </c>
      <c r="F432" s="54">
        <v>736.7</v>
      </c>
    </row>
    <row r="433" spans="1:6" ht="37.5">
      <c r="A433" s="18" t="s">
        <v>208</v>
      </c>
      <c r="B433" s="18" t="s">
        <v>274</v>
      </c>
      <c r="C433" s="95" t="s">
        <v>209</v>
      </c>
      <c r="D433" s="96">
        <f aca="true" t="shared" si="11" ref="D433:F435">D434</f>
        <v>895</v>
      </c>
      <c r="E433" s="96">
        <f t="shared" si="11"/>
        <v>760.8</v>
      </c>
      <c r="F433" s="96">
        <f t="shared" si="11"/>
        <v>684.7</v>
      </c>
    </row>
    <row r="434" spans="1:6" ht="37.5">
      <c r="A434" s="18" t="s">
        <v>210</v>
      </c>
      <c r="B434" s="18"/>
      <c r="C434" s="95" t="s">
        <v>524</v>
      </c>
      <c r="D434" s="96">
        <f t="shared" si="11"/>
        <v>895</v>
      </c>
      <c r="E434" s="96">
        <f t="shared" si="11"/>
        <v>760.8</v>
      </c>
      <c r="F434" s="96">
        <f t="shared" si="11"/>
        <v>684.7</v>
      </c>
    </row>
    <row r="435" spans="1:6" ht="18.75">
      <c r="A435" s="14" t="s">
        <v>211</v>
      </c>
      <c r="B435" s="14" t="s">
        <v>274</v>
      </c>
      <c r="C435" s="45" t="s">
        <v>206</v>
      </c>
      <c r="D435" s="54">
        <f t="shared" si="11"/>
        <v>895</v>
      </c>
      <c r="E435" s="54">
        <f t="shared" si="11"/>
        <v>760.8</v>
      </c>
      <c r="F435" s="54">
        <f t="shared" si="11"/>
        <v>684.7</v>
      </c>
    </row>
    <row r="436" spans="1:6" ht="37.5">
      <c r="A436" s="14"/>
      <c r="B436" s="14" t="s">
        <v>11</v>
      </c>
      <c r="C436" s="46" t="s">
        <v>12</v>
      </c>
      <c r="D436" s="54">
        <v>895</v>
      </c>
      <c r="E436" s="54">
        <v>760.8</v>
      </c>
      <c r="F436" s="54">
        <v>684.7</v>
      </c>
    </row>
    <row r="437" spans="1:6" ht="37.5">
      <c r="A437" s="18" t="s">
        <v>278</v>
      </c>
      <c r="B437" s="18"/>
      <c r="C437" s="95" t="s">
        <v>279</v>
      </c>
      <c r="D437" s="96">
        <f aca="true" t="shared" si="12" ref="D437:F439">D438</f>
        <v>173</v>
      </c>
      <c r="E437" s="96">
        <f t="shared" si="12"/>
        <v>173</v>
      </c>
      <c r="F437" s="96">
        <f t="shared" si="12"/>
        <v>155.7</v>
      </c>
    </row>
    <row r="438" spans="1:6" ht="37.5">
      <c r="A438" s="18" t="s">
        <v>280</v>
      </c>
      <c r="B438" s="18"/>
      <c r="C438" s="95" t="s">
        <v>519</v>
      </c>
      <c r="D438" s="96">
        <f t="shared" si="12"/>
        <v>173</v>
      </c>
      <c r="E438" s="96">
        <f t="shared" si="12"/>
        <v>173</v>
      </c>
      <c r="F438" s="96">
        <f t="shared" si="12"/>
        <v>155.7</v>
      </c>
    </row>
    <row r="439" spans="1:6" ht="37.5">
      <c r="A439" s="14" t="s">
        <v>281</v>
      </c>
      <c r="B439" s="14"/>
      <c r="C439" s="45" t="s">
        <v>546</v>
      </c>
      <c r="D439" s="54">
        <f t="shared" si="12"/>
        <v>173</v>
      </c>
      <c r="E439" s="54">
        <f t="shared" si="12"/>
        <v>173</v>
      </c>
      <c r="F439" s="54">
        <f t="shared" si="12"/>
        <v>155.7</v>
      </c>
    </row>
    <row r="440" spans="1:6" ht="37.5">
      <c r="A440" s="14"/>
      <c r="B440" s="14" t="s">
        <v>11</v>
      </c>
      <c r="C440" s="46" t="s">
        <v>12</v>
      </c>
      <c r="D440" s="54">
        <v>173</v>
      </c>
      <c r="E440" s="54">
        <v>173</v>
      </c>
      <c r="F440" s="54">
        <v>155.7</v>
      </c>
    </row>
    <row r="441" spans="1:6" ht="37.5">
      <c r="A441" s="49" t="s">
        <v>212</v>
      </c>
      <c r="B441" s="49"/>
      <c r="C441" s="97" t="s">
        <v>499</v>
      </c>
      <c r="D441" s="96">
        <f>D442+D446+D475</f>
        <v>70706.7</v>
      </c>
      <c r="E441" s="96">
        <f>E442+E446+E475</f>
        <v>79478.79999999999</v>
      </c>
      <c r="F441" s="96">
        <f>F442+F446+F475</f>
        <v>66775.1</v>
      </c>
    </row>
    <row r="442" spans="1:6" ht="18.75">
      <c r="A442" s="18" t="s">
        <v>213</v>
      </c>
      <c r="B442" s="18" t="s">
        <v>274</v>
      </c>
      <c r="C442" s="95" t="s">
        <v>414</v>
      </c>
      <c r="D442" s="96">
        <f aca="true" t="shared" si="13" ref="D442:F444">D443</f>
        <v>12200</v>
      </c>
      <c r="E442" s="96">
        <f t="shared" si="13"/>
        <v>12200</v>
      </c>
      <c r="F442" s="96">
        <f t="shared" si="13"/>
        <v>12200</v>
      </c>
    </row>
    <row r="443" spans="1:6" ht="37.5">
      <c r="A443" s="18" t="s">
        <v>214</v>
      </c>
      <c r="B443" s="18"/>
      <c r="C443" s="95" t="s">
        <v>215</v>
      </c>
      <c r="D443" s="96">
        <f t="shared" si="13"/>
        <v>12200</v>
      </c>
      <c r="E443" s="96">
        <f t="shared" si="13"/>
        <v>12200</v>
      </c>
      <c r="F443" s="96">
        <f t="shared" si="13"/>
        <v>12200</v>
      </c>
    </row>
    <row r="444" spans="1:6" ht="18.75">
      <c r="A444" s="16" t="s">
        <v>466</v>
      </c>
      <c r="B444" s="16"/>
      <c r="C444" s="23" t="s">
        <v>505</v>
      </c>
      <c r="D444" s="54">
        <f t="shared" si="13"/>
        <v>12200</v>
      </c>
      <c r="E444" s="54">
        <f t="shared" si="13"/>
        <v>12200</v>
      </c>
      <c r="F444" s="54">
        <f t="shared" si="13"/>
        <v>12200</v>
      </c>
    </row>
    <row r="445" spans="1:6" ht="18.75">
      <c r="A445" s="14"/>
      <c r="B445" s="14" t="s">
        <v>19</v>
      </c>
      <c r="C445" s="46" t="s">
        <v>20</v>
      </c>
      <c r="D445" s="54">
        <v>12200</v>
      </c>
      <c r="E445" s="54">
        <v>12200</v>
      </c>
      <c r="F445" s="54">
        <v>12200</v>
      </c>
    </row>
    <row r="446" spans="1:6" ht="37.5">
      <c r="A446" s="49" t="s">
        <v>216</v>
      </c>
      <c r="B446" s="49"/>
      <c r="C446" s="97" t="s">
        <v>217</v>
      </c>
      <c r="D446" s="96">
        <f>D447+D456+D470</f>
        <v>56406.7</v>
      </c>
      <c r="E446" s="96">
        <f>E447+E456+E470</f>
        <v>65178.799999999996</v>
      </c>
      <c r="F446" s="96">
        <f>F447+F456+F470</f>
        <v>52685.1</v>
      </c>
    </row>
    <row r="447" spans="1:6" ht="37.5">
      <c r="A447" s="18" t="s">
        <v>218</v>
      </c>
      <c r="B447" s="18"/>
      <c r="C447" s="95" t="s">
        <v>219</v>
      </c>
      <c r="D447" s="96">
        <f>D448+D450+D452+D454</f>
        <v>3144.7</v>
      </c>
      <c r="E447" s="96">
        <f>E448+E450+E452+E454</f>
        <v>2797.1</v>
      </c>
      <c r="F447" s="96">
        <f>F448+F450+F452+F454</f>
        <v>2600</v>
      </c>
    </row>
    <row r="448" spans="1:6" ht="18.75">
      <c r="A448" s="14" t="s">
        <v>588</v>
      </c>
      <c r="B448" s="14" t="s">
        <v>274</v>
      </c>
      <c r="C448" s="45" t="s">
        <v>386</v>
      </c>
      <c r="D448" s="54">
        <f>D449</f>
        <v>13.1</v>
      </c>
      <c r="E448" s="54">
        <f>E449</f>
        <v>11.1</v>
      </c>
      <c r="F448" s="54">
        <f>F449</f>
        <v>10</v>
      </c>
    </row>
    <row r="449" spans="1:6" ht="18.75">
      <c r="A449" s="14"/>
      <c r="B449" s="14" t="s">
        <v>14</v>
      </c>
      <c r="C449" s="46" t="s">
        <v>15</v>
      </c>
      <c r="D449" s="54">
        <v>13.1</v>
      </c>
      <c r="E449" s="54">
        <v>11.1</v>
      </c>
      <c r="F449" s="54">
        <v>10</v>
      </c>
    </row>
    <row r="450" spans="1:6" ht="37.5">
      <c r="A450" s="14" t="s">
        <v>589</v>
      </c>
      <c r="B450" s="14" t="s">
        <v>274</v>
      </c>
      <c r="C450" s="45" t="s">
        <v>387</v>
      </c>
      <c r="D450" s="54">
        <f>D451</f>
        <v>2305.6</v>
      </c>
      <c r="E450" s="54">
        <f>E451</f>
        <v>1960</v>
      </c>
      <c r="F450" s="54">
        <f>F451</f>
        <v>1764</v>
      </c>
    </row>
    <row r="451" spans="1:6" ht="18.75">
      <c r="A451" s="14"/>
      <c r="B451" s="14" t="s">
        <v>19</v>
      </c>
      <c r="C451" s="46" t="s">
        <v>20</v>
      </c>
      <c r="D451" s="54">
        <v>2305.6</v>
      </c>
      <c r="E451" s="54">
        <v>1960</v>
      </c>
      <c r="F451" s="54">
        <v>1764</v>
      </c>
    </row>
    <row r="452" spans="1:6" ht="37.5">
      <c r="A452" s="48" t="s">
        <v>495</v>
      </c>
      <c r="B452" s="14"/>
      <c r="C452" s="46" t="s">
        <v>582</v>
      </c>
      <c r="D452" s="54">
        <f>D453</f>
        <v>272</v>
      </c>
      <c r="E452" s="54">
        <f>E453</f>
        <v>272</v>
      </c>
      <c r="F452" s="54">
        <f>F453</f>
        <v>272</v>
      </c>
    </row>
    <row r="453" spans="1:6" ht="37.5">
      <c r="A453" s="48"/>
      <c r="B453" s="14" t="s">
        <v>11</v>
      </c>
      <c r="C453" s="46" t="s">
        <v>12</v>
      </c>
      <c r="D453" s="54">
        <v>272</v>
      </c>
      <c r="E453" s="54">
        <v>272</v>
      </c>
      <c r="F453" s="54">
        <v>272</v>
      </c>
    </row>
    <row r="454" spans="1:6" ht="37.5">
      <c r="A454" s="86" t="s">
        <v>495</v>
      </c>
      <c r="B454" s="83"/>
      <c r="C454" s="84" t="s">
        <v>583</v>
      </c>
      <c r="D454" s="102">
        <f>D455</f>
        <v>554</v>
      </c>
      <c r="E454" s="102">
        <f>E455</f>
        <v>554</v>
      </c>
      <c r="F454" s="102">
        <f>F455</f>
        <v>554</v>
      </c>
    </row>
    <row r="455" spans="1:6" ht="37.5">
      <c r="A455" s="86"/>
      <c r="B455" s="83" t="s">
        <v>11</v>
      </c>
      <c r="C455" s="84" t="s">
        <v>12</v>
      </c>
      <c r="D455" s="102">
        <v>554</v>
      </c>
      <c r="E455" s="102">
        <v>554</v>
      </c>
      <c r="F455" s="102">
        <v>554</v>
      </c>
    </row>
    <row r="456" spans="1:6" ht="18.75">
      <c r="A456" s="49" t="s">
        <v>220</v>
      </c>
      <c r="B456" s="49"/>
      <c r="C456" s="97" t="s">
        <v>221</v>
      </c>
      <c r="D456" s="96">
        <f>D461+D463+D457+D459+D466+D468</f>
        <v>50854.4</v>
      </c>
      <c r="E456" s="96">
        <f>E461+E463+E457+E459+E466+E468</f>
        <v>62381.7</v>
      </c>
      <c r="F456" s="96">
        <f>F461+F463+F457+F459+F466+F468</f>
        <v>45427</v>
      </c>
    </row>
    <row r="457" spans="1:6" ht="37.5">
      <c r="A457" s="83" t="s">
        <v>426</v>
      </c>
      <c r="B457" s="83"/>
      <c r="C457" s="84" t="s">
        <v>447</v>
      </c>
      <c r="D457" s="102">
        <f>D458</f>
        <v>396.1</v>
      </c>
      <c r="E457" s="102">
        <f>E458</f>
        <v>502.1</v>
      </c>
      <c r="F457" s="102">
        <f>F458</f>
        <v>515.6</v>
      </c>
    </row>
    <row r="458" spans="1:6" ht="18.75">
      <c r="A458" s="83"/>
      <c r="B458" s="83" t="s">
        <v>14</v>
      </c>
      <c r="C458" s="84" t="s">
        <v>15</v>
      </c>
      <c r="D458" s="102">
        <v>396.1</v>
      </c>
      <c r="E458" s="102">
        <v>502.1</v>
      </c>
      <c r="F458" s="102">
        <v>515.6</v>
      </c>
    </row>
    <row r="459" spans="1:6" ht="75">
      <c r="A459" s="83" t="s">
        <v>427</v>
      </c>
      <c r="B459" s="83"/>
      <c r="C459" s="84" t="s">
        <v>428</v>
      </c>
      <c r="D459" s="102">
        <f>D460</f>
        <v>32789.3</v>
      </c>
      <c r="E459" s="102">
        <f>E460</f>
        <v>39347.2</v>
      </c>
      <c r="F459" s="102">
        <f>F460</f>
        <v>44593.5</v>
      </c>
    </row>
    <row r="460" spans="1:6" ht="18.75">
      <c r="A460" s="83"/>
      <c r="B460" s="83" t="s">
        <v>156</v>
      </c>
      <c r="C460" s="84" t="s">
        <v>171</v>
      </c>
      <c r="D460" s="102">
        <v>32789.3</v>
      </c>
      <c r="E460" s="102">
        <v>39347.2</v>
      </c>
      <c r="F460" s="102">
        <v>44593.5</v>
      </c>
    </row>
    <row r="461" spans="1:6" ht="56.25">
      <c r="A461" s="83" t="s">
        <v>429</v>
      </c>
      <c r="B461" s="83"/>
      <c r="C461" s="84" t="s">
        <v>297</v>
      </c>
      <c r="D461" s="102">
        <f>D462</f>
        <v>238.4</v>
      </c>
      <c r="E461" s="102">
        <f>E462</f>
        <v>238.4</v>
      </c>
      <c r="F461" s="102">
        <f>F462</f>
        <v>317.9</v>
      </c>
    </row>
    <row r="462" spans="1:6" ht="56.25">
      <c r="A462" s="83"/>
      <c r="B462" s="83" t="s">
        <v>31</v>
      </c>
      <c r="C462" s="84" t="s">
        <v>32</v>
      </c>
      <c r="D462" s="102">
        <v>238.4</v>
      </c>
      <c r="E462" s="102">
        <v>238.4</v>
      </c>
      <c r="F462" s="102">
        <v>317.9</v>
      </c>
    </row>
    <row r="463" spans="1:6" ht="37.5">
      <c r="A463" s="83" t="s">
        <v>492</v>
      </c>
      <c r="B463" s="83"/>
      <c r="C463" s="84" t="s">
        <v>643</v>
      </c>
      <c r="D463" s="102">
        <f>D464+D465</f>
        <v>4979.2</v>
      </c>
      <c r="E463" s="102">
        <f>E464+E465</f>
        <v>9842.6</v>
      </c>
      <c r="F463" s="102"/>
    </row>
    <row r="464" spans="1:6" ht="56.25">
      <c r="A464" s="83"/>
      <c r="B464" s="83" t="s">
        <v>31</v>
      </c>
      <c r="C464" s="84" t="s">
        <v>32</v>
      </c>
      <c r="D464" s="102">
        <v>49.8</v>
      </c>
      <c r="E464" s="102">
        <v>98.4</v>
      </c>
      <c r="F464" s="102"/>
    </row>
    <row r="465" spans="1:6" ht="18.75">
      <c r="A465" s="83"/>
      <c r="B465" s="83" t="s">
        <v>19</v>
      </c>
      <c r="C465" s="84" t="s">
        <v>20</v>
      </c>
      <c r="D465" s="102">
        <v>4929.4</v>
      </c>
      <c r="E465" s="102">
        <v>9744.2</v>
      </c>
      <c r="F465" s="102"/>
    </row>
    <row r="466" spans="1:6" ht="37.5">
      <c r="A466" s="86" t="s">
        <v>595</v>
      </c>
      <c r="B466" s="83"/>
      <c r="C466" s="297" t="s">
        <v>596</v>
      </c>
      <c r="D466" s="102">
        <f>D467</f>
        <v>4669.3</v>
      </c>
      <c r="E466" s="102">
        <f>E467</f>
        <v>4669.3</v>
      </c>
      <c r="F466" s="102"/>
    </row>
    <row r="467" spans="1:6" ht="18.75">
      <c r="A467" s="86"/>
      <c r="B467" s="83" t="s">
        <v>19</v>
      </c>
      <c r="C467" s="297" t="s">
        <v>20</v>
      </c>
      <c r="D467" s="102">
        <v>4669.3</v>
      </c>
      <c r="E467" s="102">
        <v>4669.3</v>
      </c>
      <c r="F467" s="102"/>
    </row>
    <row r="468" spans="1:6" ht="37.5">
      <c r="A468" s="86" t="s">
        <v>597</v>
      </c>
      <c r="B468" s="83"/>
      <c r="C468" s="297" t="s">
        <v>598</v>
      </c>
      <c r="D468" s="102">
        <f>D469</f>
        <v>7782.1</v>
      </c>
      <c r="E468" s="102">
        <f>E469</f>
        <v>7782.1</v>
      </c>
      <c r="F468" s="102"/>
    </row>
    <row r="469" spans="1:6" ht="18.75">
      <c r="A469" s="86"/>
      <c r="B469" s="83" t="s">
        <v>19</v>
      </c>
      <c r="C469" s="297" t="s">
        <v>20</v>
      </c>
      <c r="D469" s="102">
        <v>7782.1</v>
      </c>
      <c r="E469" s="102">
        <v>7782.1</v>
      </c>
      <c r="F469" s="102"/>
    </row>
    <row r="470" spans="1:6" ht="18.75">
      <c r="A470" s="49" t="s">
        <v>716</v>
      </c>
      <c r="B470" s="18"/>
      <c r="C470" s="52" t="s">
        <v>709</v>
      </c>
      <c r="D470" s="96">
        <f>D471+D473</f>
        <v>2407.6000000000004</v>
      </c>
      <c r="E470" s="96"/>
      <c r="F470" s="96">
        <f>F471+F473</f>
        <v>4658.1</v>
      </c>
    </row>
    <row r="471" spans="1:6" ht="37.5">
      <c r="A471" s="48" t="s">
        <v>760</v>
      </c>
      <c r="B471" s="14"/>
      <c r="C471" s="46" t="s">
        <v>724</v>
      </c>
      <c r="D471" s="113">
        <f>D472</f>
        <v>198.8</v>
      </c>
      <c r="E471" s="113"/>
      <c r="F471" s="113">
        <f>F472</f>
        <v>358.3</v>
      </c>
    </row>
    <row r="472" spans="1:6" ht="18.75">
      <c r="A472" s="48"/>
      <c r="B472" s="14" t="s">
        <v>19</v>
      </c>
      <c r="C472" s="46" t="s">
        <v>20</v>
      </c>
      <c r="D472" s="54">
        <v>198.8</v>
      </c>
      <c r="E472" s="54"/>
      <c r="F472" s="54">
        <v>358.3</v>
      </c>
    </row>
    <row r="473" spans="1:6" ht="37.5">
      <c r="A473" s="154" t="s">
        <v>760</v>
      </c>
      <c r="B473" s="83" t="s">
        <v>274</v>
      </c>
      <c r="C473" s="296" t="s">
        <v>1116</v>
      </c>
      <c r="D473" s="298">
        <f>D474</f>
        <v>2208.8</v>
      </c>
      <c r="E473" s="298"/>
      <c r="F473" s="298">
        <f>F474</f>
        <v>4299.8</v>
      </c>
    </row>
    <row r="474" spans="1:6" ht="18.75">
      <c r="A474" s="83"/>
      <c r="B474" s="299" t="s">
        <v>19</v>
      </c>
      <c r="C474" s="297" t="s">
        <v>20</v>
      </c>
      <c r="D474" s="298">
        <v>2208.8</v>
      </c>
      <c r="E474" s="298"/>
      <c r="F474" s="298">
        <v>4299.8</v>
      </c>
    </row>
    <row r="475" spans="1:6" ht="18.75">
      <c r="A475" s="18" t="s">
        <v>722</v>
      </c>
      <c r="B475" s="14"/>
      <c r="C475" s="52" t="s">
        <v>723</v>
      </c>
      <c r="D475" s="96">
        <f>D476</f>
        <v>2100</v>
      </c>
      <c r="E475" s="96">
        <f>E477</f>
        <v>2100</v>
      </c>
      <c r="F475" s="96">
        <f>F477</f>
        <v>1890</v>
      </c>
    </row>
    <row r="476" spans="1:6" ht="37.5">
      <c r="A476" s="18" t="s">
        <v>748</v>
      </c>
      <c r="B476" s="14"/>
      <c r="C476" s="52" t="s">
        <v>761</v>
      </c>
      <c r="D476" s="96">
        <f>D477</f>
        <v>2100</v>
      </c>
      <c r="E476" s="96">
        <f>E477</f>
        <v>2100</v>
      </c>
      <c r="F476" s="96">
        <f>F477</f>
        <v>1890</v>
      </c>
    </row>
    <row r="477" spans="1:6" ht="18.75">
      <c r="A477" s="14" t="s">
        <v>747</v>
      </c>
      <c r="B477" s="14" t="s">
        <v>274</v>
      </c>
      <c r="C477" s="45" t="s">
        <v>563</v>
      </c>
      <c r="D477" s="54">
        <f>D478</f>
        <v>2100</v>
      </c>
      <c r="E477" s="54">
        <f>E478</f>
        <v>2100</v>
      </c>
      <c r="F477" s="54">
        <f>F478</f>
        <v>1890</v>
      </c>
    </row>
    <row r="478" spans="1:6" ht="18.75">
      <c r="A478" s="14"/>
      <c r="B478" s="14" t="s">
        <v>19</v>
      </c>
      <c r="C478" s="46" t="s">
        <v>20</v>
      </c>
      <c r="D478" s="54">
        <v>2100</v>
      </c>
      <c r="E478" s="54">
        <v>2100</v>
      </c>
      <c r="F478" s="54">
        <v>1890</v>
      </c>
    </row>
    <row r="479" spans="1:6" ht="37.5">
      <c r="A479" s="18" t="s">
        <v>222</v>
      </c>
      <c r="B479" s="18" t="s">
        <v>274</v>
      </c>
      <c r="C479" s="95" t="s">
        <v>462</v>
      </c>
      <c r="D479" s="96">
        <f>D480+D485</f>
        <v>287783.30000000005</v>
      </c>
      <c r="E479" s="96">
        <f>E480+E485</f>
        <v>266882.1</v>
      </c>
      <c r="F479" s="96">
        <f>F480+F485</f>
        <v>236505.5</v>
      </c>
    </row>
    <row r="480" spans="1:6" ht="18.75">
      <c r="A480" s="18" t="s">
        <v>223</v>
      </c>
      <c r="B480" s="18" t="s">
        <v>274</v>
      </c>
      <c r="C480" s="95" t="s">
        <v>224</v>
      </c>
      <c r="D480" s="96">
        <f aca="true" t="shared" si="14" ref="D480:F481">D481</f>
        <v>1613.4</v>
      </c>
      <c r="E480" s="96">
        <f t="shared" si="14"/>
        <v>1191.5</v>
      </c>
      <c r="F480" s="96">
        <f t="shared" si="14"/>
        <v>1156.5</v>
      </c>
    </row>
    <row r="481" spans="1:6" ht="37.5">
      <c r="A481" s="18" t="s">
        <v>225</v>
      </c>
      <c r="B481" s="18"/>
      <c r="C481" s="95" t="s">
        <v>226</v>
      </c>
      <c r="D481" s="96">
        <f>D482</f>
        <v>1613.4</v>
      </c>
      <c r="E481" s="96">
        <f t="shared" si="14"/>
        <v>1191.5</v>
      </c>
      <c r="F481" s="96">
        <f t="shared" si="14"/>
        <v>1156.5</v>
      </c>
    </row>
    <row r="482" spans="1:6" ht="18.75">
      <c r="A482" s="14" t="s">
        <v>227</v>
      </c>
      <c r="B482" s="14" t="s">
        <v>274</v>
      </c>
      <c r="C482" s="45" t="s">
        <v>228</v>
      </c>
      <c r="D482" s="54">
        <f>D483+D484</f>
        <v>1613.4</v>
      </c>
      <c r="E482" s="54">
        <f>E483+E484</f>
        <v>1191.5</v>
      </c>
      <c r="F482" s="54">
        <f>F483+F484</f>
        <v>1156.5</v>
      </c>
    </row>
    <row r="483" spans="1:6" ht="56.25">
      <c r="A483" s="14"/>
      <c r="B483" s="14" t="s">
        <v>31</v>
      </c>
      <c r="C483" s="46" t="s">
        <v>32</v>
      </c>
      <c r="D483" s="54">
        <f>445.1+78</f>
        <v>523.1</v>
      </c>
      <c r="E483" s="54">
        <f>243.1+66.3</f>
        <v>309.4</v>
      </c>
      <c r="F483" s="54">
        <f>223.1+66.3</f>
        <v>289.4</v>
      </c>
    </row>
    <row r="484" spans="1:6" ht="18.75">
      <c r="A484" s="14"/>
      <c r="B484" s="14" t="s">
        <v>14</v>
      </c>
      <c r="C484" s="46" t="s">
        <v>15</v>
      </c>
      <c r="D484" s="54">
        <v>1090.3</v>
      </c>
      <c r="E484" s="54">
        <v>882.1</v>
      </c>
      <c r="F484" s="54">
        <v>867.1</v>
      </c>
    </row>
    <row r="485" spans="1:6" ht="56.25">
      <c r="A485" s="18" t="s">
        <v>229</v>
      </c>
      <c r="B485" s="18" t="s">
        <v>274</v>
      </c>
      <c r="C485" s="95" t="s">
        <v>230</v>
      </c>
      <c r="D485" s="96">
        <f>D486+D529+D522</f>
        <v>286169.9</v>
      </c>
      <c r="E485" s="96">
        <f>E486+E529+E522</f>
        <v>265690.6</v>
      </c>
      <c r="F485" s="96">
        <f>F486+F529+F522</f>
        <v>235349</v>
      </c>
    </row>
    <row r="486" spans="1:6" ht="37.5">
      <c r="A486" s="18" t="s">
        <v>231</v>
      </c>
      <c r="B486" s="18"/>
      <c r="C486" s="95" t="s">
        <v>27</v>
      </c>
      <c r="D486" s="96">
        <f>D487+D493+D508+D503+D513+D511+D505+D515+D491+D495+D499+D501+D517+D519+D497</f>
        <v>143227.9</v>
      </c>
      <c r="E486" s="96">
        <f>E487+E493+E508+E503+E513+E511+E505+E515+E491+E495+E499+E501+E517+E519+E497</f>
        <v>137773.69999999998</v>
      </c>
      <c r="F486" s="96">
        <f>F487+F493+F508+F503+F513+F511+F505+F515+F491+F495+F499+F501+F517+F519+F497</f>
        <v>120165.3</v>
      </c>
    </row>
    <row r="487" spans="1:6" ht="18.75">
      <c r="A487" s="14" t="s">
        <v>232</v>
      </c>
      <c r="B487" s="14" t="s">
        <v>274</v>
      </c>
      <c r="C487" s="45" t="s">
        <v>30</v>
      </c>
      <c r="D487" s="54">
        <f>SUM(D488:D490)</f>
        <v>100596.6</v>
      </c>
      <c r="E487" s="54">
        <f>SUM(E488:E490)</f>
        <v>97147.09999999999</v>
      </c>
      <c r="F487" s="54">
        <f>SUM(F488:F490)</f>
        <v>87433.1</v>
      </c>
    </row>
    <row r="488" spans="1:6" ht="56.25">
      <c r="A488" s="14"/>
      <c r="B488" s="14" t="s">
        <v>31</v>
      </c>
      <c r="C488" s="46" t="s">
        <v>32</v>
      </c>
      <c r="D488" s="54">
        <v>89672.6</v>
      </c>
      <c r="E488" s="54">
        <v>86223.7</v>
      </c>
      <c r="F488" s="54">
        <v>77601.3</v>
      </c>
    </row>
    <row r="489" spans="1:6" ht="18.75">
      <c r="A489" s="14"/>
      <c r="B489" s="14" t="s">
        <v>14</v>
      </c>
      <c r="C489" s="46" t="s">
        <v>15</v>
      </c>
      <c r="D489" s="54">
        <v>10734</v>
      </c>
      <c r="E489" s="54">
        <v>10733.4</v>
      </c>
      <c r="F489" s="54">
        <v>9660.8</v>
      </c>
    </row>
    <row r="490" spans="1:6" ht="18.75">
      <c r="A490" s="14"/>
      <c r="B490" s="14" t="s">
        <v>45</v>
      </c>
      <c r="C490" s="46" t="s">
        <v>46</v>
      </c>
      <c r="D490" s="54">
        <v>190</v>
      </c>
      <c r="E490" s="54">
        <v>190</v>
      </c>
      <c r="F490" s="54">
        <v>171</v>
      </c>
    </row>
    <row r="491" spans="1:6" ht="37.5">
      <c r="A491" s="14" t="s">
        <v>233</v>
      </c>
      <c r="B491" s="14" t="s">
        <v>274</v>
      </c>
      <c r="C491" s="45" t="s">
        <v>310</v>
      </c>
      <c r="D491" s="54">
        <f>D492</f>
        <v>6792</v>
      </c>
      <c r="E491" s="54">
        <f>E492</f>
        <v>5000</v>
      </c>
      <c r="F491" s="54">
        <f>F492</f>
        <v>4000</v>
      </c>
    </row>
    <row r="492" spans="1:6" ht="18.75">
      <c r="A492" s="14"/>
      <c r="B492" s="14" t="s">
        <v>14</v>
      </c>
      <c r="C492" s="46" t="s">
        <v>15</v>
      </c>
      <c r="D492" s="54">
        <v>6792</v>
      </c>
      <c r="E492" s="54">
        <v>5000</v>
      </c>
      <c r="F492" s="54">
        <v>4000</v>
      </c>
    </row>
    <row r="493" spans="1:6" ht="18.75">
      <c r="A493" s="14" t="s">
        <v>234</v>
      </c>
      <c r="B493" s="14" t="s">
        <v>274</v>
      </c>
      <c r="C493" s="45" t="s">
        <v>307</v>
      </c>
      <c r="D493" s="54">
        <f>D494</f>
        <v>700</v>
      </c>
      <c r="E493" s="54">
        <f>E494</f>
        <v>700</v>
      </c>
      <c r="F493" s="54">
        <f>F494</f>
        <v>630</v>
      </c>
    </row>
    <row r="494" spans="1:6" ht="18.75">
      <c r="A494" s="14"/>
      <c r="B494" s="14" t="s">
        <v>14</v>
      </c>
      <c r="C494" s="46" t="s">
        <v>15</v>
      </c>
      <c r="D494" s="54">
        <v>700</v>
      </c>
      <c r="E494" s="54">
        <v>700</v>
      </c>
      <c r="F494" s="54">
        <v>630</v>
      </c>
    </row>
    <row r="495" spans="1:6" ht="37.5">
      <c r="A495" s="14" t="s">
        <v>235</v>
      </c>
      <c r="B495" s="14" t="s">
        <v>274</v>
      </c>
      <c r="C495" s="45" t="s">
        <v>325</v>
      </c>
      <c r="D495" s="54">
        <f>D496</f>
        <v>7654.3</v>
      </c>
      <c r="E495" s="54">
        <f>E496</f>
        <v>6888.9</v>
      </c>
      <c r="F495" s="54">
        <f>F496</f>
        <v>6200</v>
      </c>
    </row>
    <row r="496" spans="1:6" ht="37.5">
      <c r="A496" s="14"/>
      <c r="B496" s="14" t="s">
        <v>11</v>
      </c>
      <c r="C496" s="46" t="s">
        <v>12</v>
      </c>
      <c r="D496" s="54">
        <v>7654.3</v>
      </c>
      <c r="E496" s="54">
        <v>6888.9</v>
      </c>
      <c r="F496" s="54">
        <v>6200</v>
      </c>
    </row>
    <row r="497" spans="1:6" ht="37.5">
      <c r="A497" s="14" t="s">
        <v>236</v>
      </c>
      <c r="B497" s="14" t="s">
        <v>274</v>
      </c>
      <c r="C497" s="45" t="s">
        <v>523</v>
      </c>
      <c r="D497" s="54">
        <f>D498</f>
        <v>13708.2</v>
      </c>
      <c r="E497" s="54">
        <f>E498</f>
        <v>13708</v>
      </c>
      <c r="F497" s="54">
        <f>F498</f>
        <v>13708</v>
      </c>
    </row>
    <row r="498" spans="1:6" ht="18.75">
      <c r="A498" s="14"/>
      <c r="B498" s="14" t="s">
        <v>19</v>
      </c>
      <c r="C498" s="46" t="s">
        <v>20</v>
      </c>
      <c r="D498" s="54">
        <v>13708.2</v>
      </c>
      <c r="E498" s="54">
        <v>13708</v>
      </c>
      <c r="F498" s="54">
        <v>13708</v>
      </c>
    </row>
    <row r="499" spans="1:6" ht="18.75">
      <c r="A499" s="14" t="s">
        <v>237</v>
      </c>
      <c r="B499" s="14" t="s">
        <v>274</v>
      </c>
      <c r="C499" s="45" t="s">
        <v>326</v>
      </c>
      <c r="D499" s="54">
        <f>D500</f>
        <v>1459.1</v>
      </c>
      <c r="E499" s="54">
        <f>E500</f>
        <v>1459.1</v>
      </c>
      <c r="F499" s="54">
        <f>F500</f>
        <v>1459.1</v>
      </c>
    </row>
    <row r="500" spans="1:6" ht="18.75">
      <c r="A500" s="14"/>
      <c r="B500" s="14" t="s">
        <v>19</v>
      </c>
      <c r="C500" s="46" t="s">
        <v>20</v>
      </c>
      <c r="D500" s="54">
        <v>1459.1</v>
      </c>
      <c r="E500" s="54">
        <v>1459.1</v>
      </c>
      <c r="F500" s="54">
        <v>1459.1</v>
      </c>
    </row>
    <row r="501" spans="1:6" ht="37.5">
      <c r="A501" s="86" t="s">
        <v>269</v>
      </c>
      <c r="B501" s="83"/>
      <c r="C501" s="84" t="s">
        <v>238</v>
      </c>
      <c r="D501" s="102">
        <f>D502</f>
        <v>937.3</v>
      </c>
      <c r="E501" s="102">
        <f>E502</f>
        <v>937.3</v>
      </c>
      <c r="F501" s="102">
        <f>F502</f>
        <v>937.3</v>
      </c>
    </row>
    <row r="502" spans="1:6" ht="37.5">
      <c r="A502" s="86"/>
      <c r="B502" s="83" t="s">
        <v>11</v>
      </c>
      <c r="C502" s="84" t="s">
        <v>12</v>
      </c>
      <c r="D502" s="102">
        <v>937.3</v>
      </c>
      <c r="E502" s="102">
        <v>937.3</v>
      </c>
      <c r="F502" s="102">
        <v>937.3</v>
      </c>
    </row>
    <row r="503" spans="1:6" ht="18.75">
      <c r="A503" s="86" t="s">
        <v>433</v>
      </c>
      <c r="B503" s="83"/>
      <c r="C503" s="84" t="s">
        <v>239</v>
      </c>
      <c r="D503" s="102">
        <f>D504</f>
        <v>66.6</v>
      </c>
      <c r="E503" s="102">
        <f>E504</f>
        <v>66.6</v>
      </c>
      <c r="F503" s="102">
        <f>F504</f>
        <v>66.6</v>
      </c>
    </row>
    <row r="504" spans="1:6" ht="18.75">
      <c r="A504" s="86"/>
      <c r="B504" s="83" t="s">
        <v>14</v>
      </c>
      <c r="C504" s="84" t="s">
        <v>15</v>
      </c>
      <c r="D504" s="102">
        <v>66.6</v>
      </c>
      <c r="E504" s="102">
        <v>66.6</v>
      </c>
      <c r="F504" s="102">
        <v>66.6</v>
      </c>
    </row>
    <row r="505" spans="1:6" ht="37.5">
      <c r="A505" s="86" t="s">
        <v>434</v>
      </c>
      <c r="B505" s="83"/>
      <c r="C505" s="84" t="s">
        <v>273</v>
      </c>
      <c r="D505" s="102">
        <f>D506+D507</f>
        <v>267.2</v>
      </c>
      <c r="E505" s="102">
        <f>E506+E507</f>
        <v>267.2</v>
      </c>
      <c r="F505" s="102">
        <f>F506+F507</f>
        <v>267.2</v>
      </c>
    </row>
    <row r="506" spans="1:6" ht="56.25">
      <c r="A506" s="86"/>
      <c r="B506" s="83" t="s">
        <v>31</v>
      </c>
      <c r="C506" s="84" t="s">
        <v>32</v>
      </c>
      <c r="D506" s="102">
        <v>227.2</v>
      </c>
      <c r="E506" s="102">
        <v>227.2</v>
      </c>
      <c r="F506" s="102">
        <v>227.2</v>
      </c>
    </row>
    <row r="507" spans="1:6" ht="18.75">
      <c r="A507" s="86"/>
      <c r="B507" s="83" t="s">
        <v>14</v>
      </c>
      <c r="C507" s="84" t="s">
        <v>15</v>
      </c>
      <c r="D507" s="102">
        <v>40</v>
      </c>
      <c r="E507" s="102">
        <v>40</v>
      </c>
      <c r="F507" s="102">
        <v>40</v>
      </c>
    </row>
    <row r="508" spans="1:6" ht="37.5">
      <c r="A508" s="86" t="s">
        <v>425</v>
      </c>
      <c r="B508" s="83"/>
      <c r="C508" s="84" t="s">
        <v>545</v>
      </c>
      <c r="D508" s="102">
        <f>D509+D510</f>
        <v>4816.9</v>
      </c>
      <c r="E508" s="102">
        <f>E509+E510</f>
        <v>4816.9</v>
      </c>
      <c r="F508" s="102">
        <f>F509+F510</f>
        <v>4816.9</v>
      </c>
    </row>
    <row r="509" spans="1:6" ht="56.25">
      <c r="A509" s="86"/>
      <c r="B509" s="83" t="s">
        <v>31</v>
      </c>
      <c r="C509" s="84" t="s">
        <v>32</v>
      </c>
      <c r="D509" s="102">
        <v>4696.9</v>
      </c>
      <c r="E509" s="102">
        <v>4696.9</v>
      </c>
      <c r="F509" s="102">
        <v>4696.9</v>
      </c>
    </row>
    <row r="510" spans="1:6" ht="18.75">
      <c r="A510" s="86"/>
      <c r="B510" s="83" t="s">
        <v>14</v>
      </c>
      <c r="C510" s="84" t="s">
        <v>15</v>
      </c>
      <c r="D510" s="102">
        <v>120</v>
      </c>
      <c r="E510" s="102">
        <v>120</v>
      </c>
      <c r="F510" s="102">
        <v>120</v>
      </c>
    </row>
    <row r="511" spans="1:6" ht="56.25">
      <c r="A511" s="86" t="s">
        <v>431</v>
      </c>
      <c r="B511" s="83"/>
      <c r="C511" s="84" t="s">
        <v>432</v>
      </c>
      <c r="D511" s="102">
        <f>D512</f>
        <v>0.5</v>
      </c>
      <c r="E511" s="102">
        <f>E512</f>
        <v>0.5</v>
      </c>
      <c r="F511" s="102">
        <f>F512</f>
        <v>0.5</v>
      </c>
    </row>
    <row r="512" spans="1:6" ht="56.25">
      <c r="A512" s="86"/>
      <c r="B512" s="83" t="s">
        <v>31</v>
      </c>
      <c r="C512" s="84" t="s">
        <v>32</v>
      </c>
      <c r="D512" s="102">
        <v>0.5</v>
      </c>
      <c r="E512" s="102">
        <v>0.5</v>
      </c>
      <c r="F512" s="102">
        <v>0.5</v>
      </c>
    </row>
    <row r="513" spans="1:6" ht="56.25">
      <c r="A513" s="86" t="s">
        <v>437</v>
      </c>
      <c r="B513" s="83"/>
      <c r="C513" s="84" t="s">
        <v>291</v>
      </c>
      <c r="D513" s="102">
        <f>D514</f>
        <v>15.7</v>
      </c>
      <c r="E513" s="102">
        <f>E514</f>
        <v>15.7</v>
      </c>
      <c r="F513" s="102">
        <f>F514</f>
        <v>15.7</v>
      </c>
    </row>
    <row r="514" spans="1:6" ht="56.25">
      <c r="A514" s="86"/>
      <c r="B514" s="83" t="s">
        <v>31</v>
      </c>
      <c r="C514" s="84" t="s">
        <v>32</v>
      </c>
      <c r="D514" s="102">
        <v>15.7</v>
      </c>
      <c r="E514" s="102">
        <v>15.7</v>
      </c>
      <c r="F514" s="102">
        <v>15.7</v>
      </c>
    </row>
    <row r="515" spans="1:6" ht="37.5">
      <c r="A515" s="86" t="s">
        <v>490</v>
      </c>
      <c r="B515" s="83"/>
      <c r="C515" s="84" t="s">
        <v>491</v>
      </c>
      <c r="D515" s="102">
        <f>D516</f>
        <v>630.9</v>
      </c>
      <c r="E515" s="102">
        <f>E516</f>
        <v>630.9</v>
      </c>
      <c r="F515" s="102">
        <f>F516</f>
        <v>630.9</v>
      </c>
    </row>
    <row r="516" spans="1:6" ht="56.25">
      <c r="A516" s="86"/>
      <c r="B516" s="83" t="s">
        <v>31</v>
      </c>
      <c r="C516" s="84" t="s">
        <v>32</v>
      </c>
      <c r="D516" s="102">
        <v>630.9</v>
      </c>
      <c r="E516" s="102">
        <v>630.9</v>
      </c>
      <c r="F516" s="102">
        <v>630.9</v>
      </c>
    </row>
    <row r="517" spans="1:6" ht="37.5">
      <c r="A517" s="86" t="s">
        <v>594</v>
      </c>
      <c r="B517" s="83"/>
      <c r="C517" s="91" t="s">
        <v>599</v>
      </c>
      <c r="D517" s="102">
        <f>D518</f>
        <v>117.2</v>
      </c>
      <c r="E517" s="102">
        <f>E518</f>
        <v>123.5</v>
      </c>
      <c r="F517" s="102"/>
    </row>
    <row r="518" spans="1:6" ht="18.75">
      <c r="A518" s="86"/>
      <c r="B518" s="83" t="s">
        <v>14</v>
      </c>
      <c r="C518" s="84" t="s">
        <v>15</v>
      </c>
      <c r="D518" s="102">
        <v>117.2</v>
      </c>
      <c r="E518" s="102">
        <v>123.5</v>
      </c>
      <c r="F518" s="102"/>
    </row>
    <row r="519" spans="1:6" ht="18.75">
      <c r="A519" s="86" t="s">
        <v>590</v>
      </c>
      <c r="B519" s="83"/>
      <c r="C519" s="84" t="s">
        <v>591</v>
      </c>
      <c r="D519" s="102">
        <f>D520+D521</f>
        <v>5465.4</v>
      </c>
      <c r="E519" s="102">
        <f>E520+E521</f>
        <v>6012</v>
      </c>
      <c r="F519" s="102"/>
    </row>
    <row r="520" spans="1:6" ht="56.25">
      <c r="A520" s="86"/>
      <c r="B520" s="83" t="s">
        <v>31</v>
      </c>
      <c r="C520" s="84" t="s">
        <v>32</v>
      </c>
      <c r="D520" s="102">
        <v>4247.2</v>
      </c>
      <c r="E520" s="102">
        <v>4247.2</v>
      </c>
      <c r="F520" s="102"/>
    </row>
    <row r="521" spans="1:6" ht="18.75">
      <c r="A521" s="86"/>
      <c r="B521" s="83" t="s">
        <v>14</v>
      </c>
      <c r="C521" s="84" t="s">
        <v>15</v>
      </c>
      <c r="D521" s="102">
        <v>1218.2</v>
      </c>
      <c r="E521" s="102">
        <v>1764.8</v>
      </c>
      <c r="F521" s="102"/>
    </row>
    <row r="522" spans="1:6" ht="56.25">
      <c r="A522" s="18" t="s">
        <v>240</v>
      </c>
      <c r="B522" s="18"/>
      <c r="C522" s="95" t="s">
        <v>241</v>
      </c>
      <c r="D522" s="96">
        <f>D523+D527</f>
        <v>22800.899999999998</v>
      </c>
      <c r="E522" s="96">
        <f>E523+E527</f>
        <v>22045.599999999995</v>
      </c>
      <c r="F522" s="96">
        <f>F523+F527</f>
        <v>19850.300000000003</v>
      </c>
    </row>
    <row r="523" spans="1:6" ht="18.75">
      <c r="A523" s="14" t="s">
        <v>242</v>
      </c>
      <c r="B523" s="14" t="s">
        <v>274</v>
      </c>
      <c r="C523" s="45" t="s">
        <v>30</v>
      </c>
      <c r="D523" s="54">
        <f>D524+D525+D526</f>
        <v>22708.399999999998</v>
      </c>
      <c r="E523" s="54">
        <f>E524+E525+E526</f>
        <v>21953.099999999995</v>
      </c>
      <c r="F523" s="54">
        <f>F524+F525+F526</f>
        <v>19757.800000000003</v>
      </c>
    </row>
    <row r="524" spans="1:6" ht="56.25">
      <c r="A524" s="14"/>
      <c r="B524" s="14" t="s">
        <v>31</v>
      </c>
      <c r="C524" s="46" t="s">
        <v>32</v>
      </c>
      <c r="D524" s="54">
        <f>18799.7+837.8</f>
        <v>19637.5</v>
      </c>
      <c r="E524" s="54">
        <f>18076.6+805.6</f>
        <v>18882.199999999997</v>
      </c>
      <c r="F524" s="54">
        <f>16268.9+725</f>
        <v>16993.9</v>
      </c>
    </row>
    <row r="525" spans="1:6" ht="18.75">
      <c r="A525" s="14"/>
      <c r="B525" s="14" t="s">
        <v>14</v>
      </c>
      <c r="C525" s="46" t="s">
        <v>15</v>
      </c>
      <c r="D525" s="54">
        <v>2977.1</v>
      </c>
      <c r="E525" s="54">
        <v>2977.1</v>
      </c>
      <c r="F525" s="54">
        <v>2679.5</v>
      </c>
    </row>
    <row r="526" spans="1:6" ht="18.75">
      <c r="A526" s="14"/>
      <c r="B526" s="14" t="s">
        <v>45</v>
      </c>
      <c r="C526" s="46" t="s">
        <v>46</v>
      </c>
      <c r="D526" s="54">
        <v>93.8</v>
      </c>
      <c r="E526" s="54">
        <v>93.8</v>
      </c>
      <c r="F526" s="54">
        <v>84.4</v>
      </c>
    </row>
    <row r="527" spans="1:6" ht="37.5">
      <c r="A527" s="86" t="s">
        <v>435</v>
      </c>
      <c r="B527" s="86"/>
      <c r="C527" s="134" t="s">
        <v>298</v>
      </c>
      <c r="D527" s="102">
        <f>D528</f>
        <v>92.5</v>
      </c>
      <c r="E527" s="102">
        <f>E528</f>
        <v>92.5</v>
      </c>
      <c r="F527" s="102">
        <f>F528</f>
        <v>92.5</v>
      </c>
    </row>
    <row r="528" spans="1:6" ht="56.25">
      <c r="A528" s="86"/>
      <c r="B528" s="83" t="s">
        <v>31</v>
      </c>
      <c r="C528" s="84" t="s">
        <v>32</v>
      </c>
      <c r="D528" s="102">
        <v>92.5</v>
      </c>
      <c r="E528" s="102">
        <v>92.5</v>
      </c>
      <c r="F528" s="102">
        <v>92.5</v>
      </c>
    </row>
    <row r="529" spans="1:6" ht="37.5">
      <c r="A529" s="49" t="s">
        <v>540</v>
      </c>
      <c r="B529" s="18"/>
      <c r="C529" s="52" t="s">
        <v>476</v>
      </c>
      <c r="D529" s="96">
        <f>D530+D536+D534+D538</f>
        <v>120141.1</v>
      </c>
      <c r="E529" s="96">
        <f>E530+E536+E534+E538</f>
        <v>105871.3</v>
      </c>
      <c r="F529" s="96">
        <f>F530+F536+F534+F538</f>
        <v>95333.40000000001</v>
      </c>
    </row>
    <row r="530" spans="1:6" ht="18.75">
      <c r="A530" s="14" t="s">
        <v>541</v>
      </c>
      <c r="B530" s="14"/>
      <c r="C530" s="46" t="s">
        <v>118</v>
      </c>
      <c r="D530" s="54">
        <f>D531+D532+D533</f>
        <v>72880.8</v>
      </c>
      <c r="E530" s="54">
        <f>E531+E532+E533</f>
        <v>63311.49999999999</v>
      </c>
      <c r="F530" s="54">
        <f>F531+F532+F533</f>
        <v>56988.700000000004</v>
      </c>
    </row>
    <row r="531" spans="1:6" ht="56.25">
      <c r="A531" s="14"/>
      <c r="B531" s="14" t="s">
        <v>31</v>
      </c>
      <c r="C531" s="46" t="s">
        <v>32</v>
      </c>
      <c r="D531" s="54">
        <v>65760</v>
      </c>
      <c r="E531" s="54">
        <v>56907.7</v>
      </c>
      <c r="F531" s="54">
        <v>51216.9</v>
      </c>
    </row>
    <row r="532" spans="1:6" ht="18.75">
      <c r="A532" s="14"/>
      <c r="B532" s="14" t="s">
        <v>14</v>
      </c>
      <c r="C532" s="46" t="s">
        <v>15</v>
      </c>
      <c r="D532" s="54">
        <f>6847.3+100</f>
        <v>6947.3</v>
      </c>
      <c r="E532" s="54">
        <f>6162.6+85</f>
        <v>6247.6</v>
      </c>
      <c r="F532" s="54">
        <f>5546.3+85</f>
        <v>5631.3</v>
      </c>
    </row>
    <row r="533" spans="1:6" ht="18.75">
      <c r="A533" s="14"/>
      <c r="B533" s="14" t="s">
        <v>45</v>
      </c>
      <c r="C533" s="46" t="s">
        <v>46</v>
      </c>
      <c r="D533" s="54">
        <v>173.5</v>
      </c>
      <c r="E533" s="54">
        <v>156.2</v>
      </c>
      <c r="F533" s="54">
        <v>140.5</v>
      </c>
    </row>
    <row r="534" spans="1:6" ht="18.75">
      <c r="A534" s="14" t="s">
        <v>704</v>
      </c>
      <c r="B534" s="14" t="s">
        <v>274</v>
      </c>
      <c r="C534" s="45" t="s">
        <v>453</v>
      </c>
      <c r="D534" s="54">
        <f>D535</f>
        <v>232</v>
      </c>
      <c r="E534" s="54">
        <f>E535</f>
        <v>197.2</v>
      </c>
      <c r="F534" s="54">
        <f>F535</f>
        <v>177.5</v>
      </c>
    </row>
    <row r="535" spans="1:6" ht="18.75">
      <c r="A535" s="14"/>
      <c r="B535" s="14" t="s">
        <v>14</v>
      </c>
      <c r="C535" s="46" t="s">
        <v>15</v>
      </c>
      <c r="D535" s="54">
        <v>232</v>
      </c>
      <c r="E535" s="54">
        <v>197.2</v>
      </c>
      <c r="F535" s="54">
        <v>177.5</v>
      </c>
    </row>
    <row r="536" spans="1:6" ht="18.75">
      <c r="A536" s="14" t="s">
        <v>605</v>
      </c>
      <c r="B536" s="14"/>
      <c r="C536" s="46" t="s">
        <v>601</v>
      </c>
      <c r="D536" s="54">
        <f>D537</f>
        <v>46643.3</v>
      </c>
      <c r="E536" s="54">
        <f>E537</f>
        <v>41977.600000000006</v>
      </c>
      <c r="F536" s="54">
        <f>F537</f>
        <v>37782.200000000004</v>
      </c>
    </row>
    <row r="537" spans="1:6" ht="37.5">
      <c r="A537" s="14"/>
      <c r="B537" s="14" t="s">
        <v>11</v>
      </c>
      <c r="C537" s="46" t="s">
        <v>12</v>
      </c>
      <c r="D537" s="54">
        <f>46615.3+28</f>
        <v>46643.3</v>
      </c>
      <c r="E537" s="54">
        <f>41953.8+23.8</f>
        <v>41977.600000000006</v>
      </c>
      <c r="F537" s="54">
        <f>37758.4+23.8</f>
        <v>37782.200000000004</v>
      </c>
    </row>
    <row r="538" spans="1:6" ht="18.75">
      <c r="A538" s="14" t="s">
        <v>705</v>
      </c>
      <c r="B538" s="14" t="s">
        <v>274</v>
      </c>
      <c r="C538" s="45" t="s">
        <v>307</v>
      </c>
      <c r="D538" s="54">
        <f>D539</f>
        <v>385</v>
      </c>
      <c r="E538" s="54">
        <f>E539</f>
        <v>385</v>
      </c>
      <c r="F538" s="54">
        <f>F539</f>
        <v>385</v>
      </c>
    </row>
    <row r="539" spans="1:6" ht="18.75">
      <c r="A539" s="14"/>
      <c r="B539" s="14" t="s">
        <v>45</v>
      </c>
      <c r="C539" s="46" t="s">
        <v>46</v>
      </c>
      <c r="D539" s="54">
        <v>385</v>
      </c>
      <c r="E539" s="54">
        <v>385</v>
      </c>
      <c r="F539" s="54">
        <v>385</v>
      </c>
    </row>
    <row r="540" spans="1:6" ht="37.5">
      <c r="A540" s="18" t="s">
        <v>243</v>
      </c>
      <c r="B540" s="18" t="s">
        <v>274</v>
      </c>
      <c r="C540" s="95" t="s">
        <v>244</v>
      </c>
      <c r="D540" s="96">
        <f>D541+D547</f>
        <v>7916</v>
      </c>
      <c r="E540" s="96">
        <f>E541+E547</f>
        <v>7202.3</v>
      </c>
      <c r="F540" s="96">
        <f>F541+F547</f>
        <v>6486.299999999999</v>
      </c>
    </row>
    <row r="541" spans="1:6" ht="18.75">
      <c r="A541" s="18" t="s">
        <v>245</v>
      </c>
      <c r="B541" s="18" t="s">
        <v>274</v>
      </c>
      <c r="C541" s="95" t="s">
        <v>246</v>
      </c>
      <c r="D541" s="96">
        <f>D542</f>
        <v>1254</v>
      </c>
      <c r="E541" s="96">
        <f>E542</f>
        <v>1209</v>
      </c>
      <c r="F541" s="96">
        <f>F542</f>
        <v>1088.1</v>
      </c>
    </row>
    <row r="542" spans="1:6" ht="37.5">
      <c r="A542" s="18" t="s">
        <v>247</v>
      </c>
      <c r="B542" s="18"/>
      <c r="C542" s="95" t="s">
        <v>272</v>
      </c>
      <c r="D542" s="96">
        <f>D543+D545</f>
        <v>1254</v>
      </c>
      <c r="E542" s="96">
        <f>E543+E545</f>
        <v>1209</v>
      </c>
      <c r="F542" s="96">
        <f>F543+F545</f>
        <v>1088.1</v>
      </c>
    </row>
    <row r="543" spans="1:6" ht="18.75">
      <c r="A543" s="14" t="s">
        <v>248</v>
      </c>
      <c r="B543" s="14" t="s">
        <v>274</v>
      </c>
      <c r="C543" s="45" t="s">
        <v>249</v>
      </c>
      <c r="D543" s="54">
        <f>D544</f>
        <v>1254</v>
      </c>
      <c r="E543" s="54">
        <f>E544</f>
        <v>1209</v>
      </c>
      <c r="F543" s="54">
        <f>F544</f>
        <v>1088.1</v>
      </c>
    </row>
    <row r="544" spans="1:6" ht="18.75">
      <c r="A544" s="14"/>
      <c r="B544" s="14" t="s">
        <v>14</v>
      </c>
      <c r="C544" s="46" t="s">
        <v>15</v>
      </c>
      <c r="D544" s="54">
        <f>300+954</f>
        <v>1254</v>
      </c>
      <c r="E544" s="54">
        <f>255+954</f>
        <v>1209</v>
      </c>
      <c r="F544" s="54">
        <f>229.5+858.6</f>
        <v>1088.1</v>
      </c>
    </row>
    <row r="545" spans="1:6" ht="18.75" hidden="1">
      <c r="A545" s="14" t="s">
        <v>629</v>
      </c>
      <c r="B545" s="14"/>
      <c r="C545" s="46" t="s">
        <v>628</v>
      </c>
      <c r="D545" s="54">
        <f>D546</f>
        <v>0</v>
      </c>
      <c r="E545" s="54">
        <f>E546</f>
        <v>0</v>
      </c>
      <c r="F545" s="54">
        <f>F546</f>
        <v>0</v>
      </c>
    </row>
    <row r="546" spans="1:6" ht="18.75" hidden="1">
      <c r="A546" s="14"/>
      <c r="B546" s="14" t="s">
        <v>14</v>
      </c>
      <c r="C546" s="46" t="s">
        <v>15</v>
      </c>
      <c r="D546" s="54"/>
      <c r="E546" s="54"/>
      <c r="F546" s="54"/>
    </row>
    <row r="547" spans="1:6" ht="37.5">
      <c r="A547" s="18" t="s">
        <v>250</v>
      </c>
      <c r="B547" s="18" t="s">
        <v>274</v>
      </c>
      <c r="C547" s="95" t="s">
        <v>251</v>
      </c>
      <c r="D547" s="96">
        <f aca="true" t="shared" si="15" ref="D547:F548">D548</f>
        <v>6662</v>
      </c>
      <c r="E547" s="96">
        <f t="shared" si="15"/>
        <v>5993.3</v>
      </c>
      <c r="F547" s="96">
        <f t="shared" si="15"/>
        <v>5398.2</v>
      </c>
    </row>
    <row r="548" spans="1:6" ht="37.5">
      <c r="A548" s="18" t="s">
        <v>252</v>
      </c>
      <c r="B548" s="18"/>
      <c r="C548" s="95" t="s">
        <v>27</v>
      </c>
      <c r="D548" s="96">
        <f>D549</f>
        <v>6662</v>
      </c>
      <c r="E548" s="96">
        <f t="shared" si="15"/>
        <v>5993.3</v>
      </c>
      <c r="F548" s="96">
        <f t="shared" si="15"/>
        <v>5398.2</v>
      </c>
    </row>
    <row r="549" spans="1:6" ht="18.75">
      <c r="A549" s="14" t="s">
        <v>253</v>
      </c>
      <c r="B549" s="14" t="s">
        <v>274</v>
      </c>
      <c r="C549" s="45" t="s">
        <v>38</v>
      </c>
      <c r="D549" s="54">
        <f>D550</f>
        <v>6662</v>
      </c>
      <c r="E549" s="54">
        <f>E550</f>
        <v>5993.3</v>
      </c>
      <c r="F549" s="54">
        <f>F550</f>
        <v>5398.2</v>
      </c>
    </row>
    <row r="550" spans="1:6" ht="37.5">
      <c r="A550" s="14"/>
      <c r="B550" s="14" t="s">
        <v>11</v>
      </c>
      <c r="C550" s="46" t="s">
        <v>12</v>
      </c>
      <c r="D550" s="54">
        <f>6612+50</f>
        <v>6662</v>
      </c>
      <c r="E550" s="54">
        <f>5950.8+42.5</f>
        <v>5993.3</v>
      </c>
      <c r="F550" s="54">
        <f>5355.7+42.5</f>
        <v>5398.2</v>
      </c>
    </row>
    <row r="551" spans="1:6" ht="20.25">
      <c r="A551" s="14"/>
      <c r="B551" s="14"/>
      <c r="C551" s="209" t="s">
        <v>1036</v>
      </c>
      <c r="D551" s="96">
        <f>D540+D479+D441+D421+D374+D234+D197+D139+D85+D11</f>
        <v>3036315.9500100003</v>
      </c>
      <c r="E551" s="96">
        <f>E540+E479+E441+E421+E374+E234+E197+E139+E85+E11</f>
        <v>3075115.026</v>
      </c>
      <c r="F551" s="96">
        <f>F540+F479+F441+F421+F374+F234+F197+F139+F85+F11</f>
        <v>2617071</v>
      </c>
    </row>
    <row r="552" spans="1:6" ht="18.75">
      <c r="A552" s="14"/>
      <c r="B552" s="14"/>
      <c r="C552" s="46"/>
      <c r="D552" s="54"/>
      <c r="E552" s="54"/>
      <c r="F552" s="54"/>
    </row>
    <row r="553" spans="1:6" ht="18.75">
      <c r="A553" s="18" t="s">
        <v>254</v>
      </c>
      <c r="B553" s="18" t="s">
        <v>274</v>
      </c>
      <c r="C553" s="95" t="s">
        <v>255</v>
      </c>
      <c r="D553" s="96">
        <f>D556+D558+D554+D562+D565+D567</f>
        <v>19988.399999999998</v>
      </c>
      <c r="E553" s="96">
        <f>E556+E558+E554+E562+E565+E567</f>
        <v>19451.9</v>
      </c>
      <c r="F553" s="96">
        <f>F556+F558+F554+F562+F565+F567</f>
        <v>17506.7</v>
      </c>
    </row>
    <row r="554" spans="1:6" ht="18.75">
      <c r="A554" s="14" t="s">
        <v>256</v>
      </c>
      <c r="B554" s="14" t="s">
        <v>274</v>
      </c>
      <c r="C554" s="45" t="s">
        <v>460</v>
      </c>
      <c r="D554" s="54">
        <f>D555</f>
        <v>3281.9</v>
      </c>
      <c r="E554" s="54">
        <f>E555</f>
        <v>3155.7</v>
      </c>
      <c r="F554" s="54">
        <f>F555</f>
        <v>2840.1</v>
      </c>
    </row>
    <row r="555" spans="1:6" ht="56.25">
      <c r="A555" s="14"/>
      <c r="B555" s="14" t="s">
        <v>31</v>
      </c>
      <c r="C555" s="46" t="s">
        <v>32</v>
      </c>
      <c r="D555" s="54">
        <v>3281.9</v>
      </c>
      <c r="E555" s="54">
        <v>3155.7</v>
      </c>
      <c r="F555" s="54">
        <v>2840.1</v>
      </c>
    </row>
    <row r="556" spans="1:6" ht="18.75">
      <c r="A556" s="14" t="s">
        <v>257</v>
      </c>
      <c r="B556" s="14" t="s">
        <v>274</v>
      </c>
      <c r="C556" s="45" t="s">
        <v>258</v>
      </c>
      <c r="D556" s="54">
        <f>D557</f>
        <v>2020</v>
      </c>
      <c r="E556" s="54">
        <f>E557</f>
        <v>1942.3</v>
      </c>
      <c r="F556" s="54">
        <f>F557</f>
        <v>1748.1</v>
      </c>
    </row>
    <row r="557" spans="1:6" ht="56.25">
      <c r="A557" s="14"/>
      <c r="B557" s="14" t="s">
        <v>31</v>
      </c>
      <c r="C557" s="46" t="s">
        <v>32</v>
      </c>
      <c r="D557" s="54">
        <v>2020</v>
      </c>
      <c r="E557" s="54">
        <v>1942.3</v>
      </c>
      <c r="F557" s="54">
        <v>1748.1</v>
      </c>
    </row>
    <row r="558" spans="1:6" ht="18.75">
      <c r="A558" s="14" t="s">
        <v>270</v>
      </c>
      <c r="B558" s="14" t="s">
        <v>274</v>
      </c>
      <c r="C558" s="45" t="s">
        <v>30</v>
      </c>
      <c r="D558" s="54">
        <f>D559+D560+D561</f>
        <v>10272</v>
      </c>
      <c r="E558" s="54">
        <f>E559+E560+E561</f>
        <v>9939.400000000001</v>
      </c>
      <c r="F558" s="54">
        <f>F559+F560+F561</f>
        <v>8945.5</v>
      </c>
    </row>
    <row r="559" spans="1:6" ht="56.25">
      <c r="A559" s="14"/>
      <c r="B559" s="14" t="s">
        <v>31</v>
      </c>
      <c r="C559" s="46" t="s">
        <v>32</v>
      </c>
      <c r="D559" s="54">
        <f>4920.9+3725.1</f>
        <v>8646</v>
      </c>
      <c r="E559" s="54">
        <f>4731.6+3581.8</f>
        <v>8313.400000000001</v>
      </c>
      <c r="F559" s="54">
        <f>4258.4+3223.6</f>
        <v>7482</v>
      </c>
    </row>
    <row r="560" spans="1:6" ht="18.75">
      <c r="A560" s="14"/>
      <c r="B560" s="14" t="s">
        <v>14</v>
      </c>
      <c r="C560" s="46" t="s">
        <v>15</v>
      </c>
      <c r="D560" s="54">
        <f>504.7+63+116+942.2</f>
        <v>1625.9</v>
      </c>
      <c r="E560" s="54">
        <f>504.7+63+116+942.2</f>
        <v>1625.9</v>
      </c>
      <c r="F560" s="54">
        <f>454.3+56.7+104.4+848</f>
        <v>1463.4</v>
      </c>
    </row>
    <row r="561" spans="1:6" ht="18.75">
      <c r="A561" s="14"/>
      <c r="B561" s="14" t="s">
        <v>45</v>
      </c>
      <c r="C561" s="46" t="s">
        <v>46</v>
      </c>
      <c r="D561" s="54">
        <v>0.1</v>
      </c>
      <c r="E561" s="54">
        <v>0.1</v>
      </c>
      <c r="F561" s="54">
        <v>0.1</v>
      </c>
    </row>
    <row r="562" spans="1:6" ht="18.75">
      <c r="A562" s="14" t="s">
        <v>259</v>
      </c>
      <c r="B562" s="14" t="s">
        <v>274</v>
      </c>
      <c r="C562" s="45" t="s">
        <v>725</v>
      </c>
      <c r="D562" s="54">
        <f>D563+D564</f>
        <v>1877.7</v>
      </c>
      <c r="E562" s="54">
        <f>E563+E564</f>
        <v>1877.7</v>
      </c>
      <c r="F562" s="54">
        <f>F563+F564</f>
        <v>1689.8999999999999</v>
      </c>
    </row>
    <row r="563" spans="1:6" ht="56.25">
      <c r="A563" s="14"/>
      <c r="B563" s="14" t="s">
        <v>31</v>
      </c>
      <c r="C563" s="46" t="s">
        <v>32</v>
      </c>
      <c r="D563" s="54">
        <v>1745.7</v>
      </c>
      <c r="E563" s="54">
        <v>1745.7</v>
      </c>
      <c r="F563" s="54">
        <v>1571.1</v>
      </c>
    </row>
    <row r="564" spans="1:6" ht="18.75">
      <c r="A564" s="14"/>
      <c r="B564" s="14" t="s">
        <v>14</v>
      </c>
      <c r="C564" s="46" t="s">
        <v>15</v>
      </c>
      <c r="D564" s="54">
        <f>100+32</f>
        <v>132</v>
      </c>
      <c r="E564" s="54">
        <f>100+32</f>
        <v>132</v>
      </c>
      <c r="F564" s="54">
        <f>90+28.8</f>
        <v>118.8</v>
      </c>
    </row>
    <row r="565" spans="1:6" ht="18.75">
      <c r="A565" s="14" t="s">
        <v>262</v>
      </c>
      <c r="B565" s="14" t="s">
        <v>274</v>
      </c>
      <c r="C565" s="45" t="s">
        <v>307</v>
      </c>
      <c r="D565" s="54">
        <f>D566</f>
        <v>105.6</v>
      </c>
      <c r="E565" s="54">
        <f>E566</f>
        <v>105.6</v>
      </c>
      <c r="F565" s="54">
        <f>F566</f>
        <v>95</v>
      </c>
    </row>
    <row r="566" spans="1:6" ht="18.75">
      <c r="A566" s="14"/>
      <c r="B566" s="14" t="s">
        <v>14</v>
      </c>
      <c r="C566" s="46" t="s">
        <v>15</v>
      </c>
      <c r="D566" s="54">
        <v>105.6</v>
      </c>
      <c r="E566" s="54">
        <v>105.6</v>
      </c>
      <c r="F566" s="54">
        <v>95</v>
      </c>
    </row>
    <row r="567" spans="1:6" ht="18.75">
      <c r="A567" s="14" t="s">
        <v>260</v>
      </c>
      <c r="B567" s="14" t="s">
        <v>274</v>
      </c>
      <c r="C567" s="45" t="s">
        <v>261</v>
      </c>
      <c r="D567" s="54">
        <f>D568</f>
        <v>2431.2</v>
      </c>
      <c r="E567" s="54">
        <f>E568</f>
        <v>2431.2</v>
      </c>
      <c r="F567" s="54">
        <f>F568</f>
        <v>2188.1</v>
      </c>
    </row>
    <row r="568" spans="1:6" ht="18.75">
      <c r="A568" s="14"/>
      <c r="B568" s="14" t="s">
        <v>19</v>
      </c>
      <c r="C568" s="46" t="s">
        <v>20</v>
      </c>
      <c r="D568" s="54">
        <v>2431.2</v>
      </c>
      <c r="E568" s="54">
        <v>2431.2</v>
      </c>
      <c r="F568" s="54">
        <v>2188.1</v>
      </c>
    </row>
    <row r="569" spans="1:6" ht="37.5">
      <c r="A569" s="18" t="s">
        <v>263</v>
      </c>
      <c r="B569" s="18" t="s">
        <v>274</v>
      </c>
      <c r="C569" s="95" t="s">
        <v>264</v>
      </c>
      <c r="D569" s="96">
        <f>D570+D572+D580+D582+D584+D586+D588+D590+D592+D594+D596</f>
        <v>141567.83989</v>
      </c>
      <c r="E569" s="96">
        <f>E570+E572+E580+E582+E584+E586+E588+E590+E592+E594+E596</f>
        <v>244032.2</v>
      </c>
      <c r="F569" s="96">
        <f>F570+F572+F580+F582+F584+F586+F588+F590+F592+F594+F596</f>
        <v>207391.8</v>
      </c>
    </row>
    <row r="570" spans="1:6" ht="37.5">
      <c r="A570" s="14" t="s">
        <v>265</v>
      </c>
      <c r="B570" s="14" t="s">
        <v>274</v>
      </c>
      <c r="C570" s="45" t="s">
        <v>310</v>
      </c>
      <c r="D570" s="54">
        <f>D571</f>
        <v>1099.9</v>
      </c>
      <c r="E570" s="54">
        <f>E571</f>
        <v>1099.9</v>
      </c>
      <c r="F570" s="54">
        <f>F571</f>
        <v>989.9</v>
      </c>
    </row>
    <row r="571" spans="1:6" ht="18.75">
      <c r="A571" s="14"/>
      <c r="B571" s="14" t="s">
        <v>14</v>
      </c>
      <c r="C571" s="46" t="s">
        <v>15</v>
      </c>
      <c r="D571" s="54">
        <f>39.9+1060</f>
        <v>1099.9</v>
      </c>
      <c r="E571" s="54">
        <f>39.9+1060</f>
        <v>1099.9</v>
      </c>
      <c r="F571" s="54">
        <f>35.9+954</f>
        <v>989.9</v>
      </c>
    </row>
    <row r="572" spans="1:6" ht="18.75">
      <c r="A572" s="53" t="s">
        <v>266</v>
      </c>
      <c r="B572" s="14" t="s">
        <v>274</v>
      </c>
      <c r="C572" s="45" t="s">
        <v>1066</v>
      </c>
      <c r="D572" s="54">
        <f>D573</f>
        <v>3500</v>
      </c>
      <c r="E572" s="54">
        <f>E573</f>
        <v>5000</v>
      </c>
      <c r="F572" s="54">
        <f>F573</f>
        <v>5000</v>
      </c>
    </row>
    <row r="573" spans="1:6" ht="18.75">
      <c r="A573" s="14"/>
      <c r="B573" s="14" t="s">
        <v>45</v>
      </c>
      <c r="C573" s="46" t="s">
        <v>46</v>
      </c>
      <c r="D573" s="54">
        <v>3500</v>
      </c>
      <c r="E573" s="54">
        <v>5000</v>
      </c>
      <c r="F573" s="54">
        <v>5000</v>
      </c>
    </row>
    <row r="574" spans="1:6" ht="56.25" hidden="1">
      <c r="A574" s="14" t="s">
        <v>668</v>
      </c>
      <c r="B574" s="14"/>
      <c r="C574" s="45" t="s">
        <v>669</v>
      </c>
      <c r="D574" s="54">
        <f>D575</f>
        <v>0</v>
      </c>
      <c r="E574" s="54">
        <f>E575</f>
        <v>0</v>
      </c>
      <c r="F574" s="54">
        <f>F575</f>
        <v>0</v>
      </c>
    </row>
    <row r="575" spans="1:6" ht="18.75" hidden="1">
      <c r="A575" s="14"/>
      <c r="B575" s="14" t="s">
        <v>45</v>
      </c>
      <c r="C575" s="45" t="s">
        <v>46</v>
      </c>
      <c r="D575" s="54"/>
      <c r="E575" s="54"/>
      <c r="F575" s="54"/>
    </row>
    <row r="576" spans="1:6" ht="56.25" hidden="1">
      <c r="A576" s="53" t="s">
        <v>577</v>
      </c>
      <c r="B576" s="14"/>
      <c r="C576" s="45" t="s">
        <v>547</v>
      </c>
      <c r="D576" s="54">
        <f>D577</f>
        <v>0</v>
      </c>
      <c r="E576" s="54">
        <f>E577</f>
        <v>0</v>
      </c>
      <c r="F576" s="54">
        <f>F577</f>
        <v>0</v>
      </c>
    </row>
    <row r="577" spans="1:6" ht="18.75" hidden="1">
      <c r="A577" s="53"/>
      <c r="B577" s="14" t="s">
        <v>45</v>
      </c>
      <c r="C577" s="46" t="s">
        <v>46</v>
      </c>
      <c r="D577" s="54"/>
      <c r="E577" s="54"/>
      <c r="F577" s="54"/>
    </row>
    <row r="578" spans="1:6" ht="18.75" hidden="1">
      <c r="A578" s="14" t="s">
        <v>610</v>
      </c>
      <c r="B578" s="18"/>
      <c r="C578" s="45" t="s">
        <v>611</v>
      </c>
      <c r="D578" s="54">
        <f>D579</f>
        <v>0</v>
      </c>
      <c r="E578" s="54">
        <f>E579</f>
        <v>0</v>
      </c>
      <c r="F578" s="54">
        <f>F579</f>
        <v>0</v>
      </c>
    </row>
    <row r="579" spans="1:6" ht="18.75" hidden="1">
      <c r="A579" s="18"/>
      <c r="B579" s="14" t="s">
        <v>45</v>
      </c>
      <c r="C579" s="46" t="s">
        <v>46</v>
      </c>
      <c r="D579" s="54"/>
      <c r="E579" s="54"/>
      <c r="F579" s="54"/>
    </row>
    <row r="580" spans="1:6" ht="18.75">
      <c r="A580" s="6" t="s">
        <v>487</v>
      </c>
      <c r="B580" s="14"/>
      <c r="C580" s="46" t="s">
        <v>754</v>
      </c>
      <c r="D580" s="54"/>
      <c r="E580" s="54">
        <f>E581</f>
        <v>3500</v>
      </c>
      <c r="F580" s="54"/>
    </row>
    <row r="581" spans="1:6" ht="18.75">
      <c r="A581" s="18"/>
      <c r="B581" s="14" t="s">
        <v>45</v>
      </c>
      <c r="C581" s="46" t="s">
        <v>46</v>
      </c>
      <c r="D581" s="54"/>
      <c r="E581" s="54">
        <v>3500</v>
      </c>
      <c r="F581" s="54"/>
    </row>
    <row r="582" spans="1:6" ht="18.75">
      <c r="A582" s="14" t="s">
        <v>765</v>
      </c>
      <c r="B582" s="18" t="s">
        <v>274</v>
      </c>
      <c r="C582" s="45" t="s">
        <v>764</v>
      </c>
      <c r="D582" s="54">
        <f>D583</f>
        <v>13683.784</v>
      </c>
      <c r="E582" s="54">
        <f>E583</f>
        <v>13683.8</v>
      </c>
      <c r="F582" s="54">
        <f>F583</f>
        <v>13683.8</v>
      </c>
    </row>
    <row r="583" spans="1:6" ht="18.75">
      <c r="A583" s="14" t="s">
        <v>424</v>
      </c>
      <c r="B583" s="14" t="s">
        <v>45</v>
      </c>
      <c r="C583" s="46" t="s">
        <v>46</v>
      </c>
      <c r="D583" s="54">
        <f>13683.8-0.016</f>
        <v>13683.784</v>
      </c>
      <c r="E583" s="54">
        <v>13683.8</v>
      </c>
      <c r="F583" s="54">
        <v>13683.8</v>
      </c>
    </row>
    <row r="584" spans="1:6" ht="18.75">
      <c r="A584" s="14" t="s">
        <v>267</v>
      </c>
      <c r="B584" s="18" t="s">
        <v>274</v>
      </c>
      <c r="C584" s="45" t="s">
        <v>268</v>
      </c>
      <c r="D584" s="54">
        <f>D585</f>
        <v>0</v>
      </c>
      <c r="E584" s="54">
        <f>E585</f>
        <v>43925.9</v>
      </c>
      <c r="F584" s="54">
        <f>F585</f>
        <v>70408.2</v>
      </c>
    </row>
    <row r="585" spans="1:6" ht="18.75">
      <c r="A585" s="14" t="s">
        <v>424</v>
      </c>
      <c r="B585" s="14" t="s">
        <v>45</v>
      </c>
      <c r="C585" s="46" t="s">
        <v>46</v>
      </c>
      <c r="D585" s="54"/>
      <c r="E585" s="54">
        <f>44731.5-805.6</f>
        <v>43925.9</v>
      </c>
      <c r="F585" s="54">
        <f>71133.2-725</f>
        <v>70408.2</v>
      </c>
    </row>
    <row r="586" spans="1:6" ht="56.25">
      <c r="A586" s="48" t="s">
        <v>488</v>
      </c>
      <c r="B586" s="14"/>
      <c r="C586" s="46" t="s">
        <v>548</v>
      </c>
      <c r="D586" s="55">
        <f>D587</f>
        <v>181.71759</v>
      </c>
      <c r="E586" s="55"/>
      <c r="F586" s="55">
        <f>F587</f>
        <v>24562.4</v>
      </c>
    </row>
    <row r="587" spans="1:6" ht="18.75">
      <c r="A587" s="48"/>
      <c r="B587" s="48" t="s">
        <v>45</v>
      </c>
      <c r="C587" s="46" t="s">
        <v>46</v>
      </c>
      <c r="D587" s="55">
        <v>181.71759</v>
      </c>
      <c r="E587" s="55"/>
      <c r="F587" s="55">
        <v>24562.4</v>
      </c>
    </row>
    <row r="588" spans="1:6" ht="56.25">
      <c r="A588" s="86" t="s">
        <v>488</v>
      </c>
      <c r="B588" s="83"/>
      <c r="C588" s="84" t="s">
        <v>549</v>
      </c>
      <c r="D588" s="110">
        <f>D589</f>
        <v>78121.8</v>
      </c>
      <c r="E588" s="110">
        <f>E589</f>
        <v>78718.2</v>
      </c>
      <c r="F588" s="110">
        <f>F589</f>
        <v>73687.1</v>
      </c>
    </row>
    <row r="589" spans="1:6" ht="18.75">
      <c r="A589" s="86"/>
      <c r="B589" s="86" t="s">
        <v>45</v>
      </c>
      <c r="C589" s="84" t="s">
        <v>46</v>
      </c>
      <c r="D589" s="110">
        <v>78121.8</v>
      </c>
      <c r="E589" s="110">
        <v>78718.2</v>
      </c>
      <c r="F589" s="110">
        <v>73687.1</v>
      </c>
    </row>
    <row r="590" spans="1:6" ht="23.25" customHeight="1">
      <c r="A590" s="48" t="s">
        <v>706</v>
      </c>
      <c r="B590" s="14"/>
      <c r="C590" s="46" t="s">
        <v>282</v>
      </c>
      <c r="D590" s="54">
        <f>D591</f>
        <v>50</v>
      </c>
      <c r="E590" s="54">
        <f>E591</f>
        <v>50</v>
      </c>
      <c r="F590" s="54">
        <f>F591</f>
        <v>50</v>
      </c>
    </row>
    <row r="591" spans="1:6" ht="18.75">
      <c r="A591" s="48"/>
      <c r="B591" s="48" t="s">
        <v>45</v>
      </c>
      <c r="C591" s="46" t="s">
        <v>46</v>
      </c>
      <c r="D591" s="54">
        <v>50</v>
      </c>
      <c r="E591" s="54">
        <v>50</v>
      </c>
      <c r="F591" s="54">
        <v>50</v>
      </c>
    </row>
    <row r="592" spans="1:6" ht="37.5">
      <c r="A592" s="48" t="s">
        <v>645</v>
      </c>
      <c r="B592" s="14"/>
      <c r="C592" s="46" t="s">
        <v>623</v>
      </c>
      <c r="D592" s="55">
        <f>D593</f>
        <v>3656.9383</v>
      </c>
      <c r="E592" s="55">
        <f>E593</f>
        <v>41273.7</v>
      </c>
      <c r="F592" s="55"/>
    </row>
    <row r="593" spans="1:6" ht="18.75">
      <c r="A593" s="48"/>
      <c r="B593" s="48" t="s">
        <v>45</v>
      </c>
      <c r="C593" s="46" t="s">
        <v>46</v>
      </c>
      <c r="D593" s="55">
        <v>3656.9383</v>
      </c>
      <c r="E593" s="55">
        <v>41273.7</v>
      </c>
      <c r="F593" s="55"/>
    </row>
    <row r="594" spans="1:6" ht="37.5">
      <c r="A594" s="86" t="s">
        <v>645</v>
      </c>
      <c r="B594" s="83"/>
      <c r="C594" s="84" t="s">
        <v>646</v>
      </c>
      <c r="D594" s="110">
        <f>D595</f>
        <v>41273.7</v>
      </c>
      <c r="E594" s="110">
        <f>E595</f>
        <v>41273.7</v>
      </c>
      <c r="F594" s="110"/>
    </row>
    <row r="595" spans="1:6" ht="18.75">
      <c r="A595" s="86"/>
      <c r="B595" s="86" t="s">
        <v>45</v>
      </c>
      <c r="C595" s="84" t="s">
        <v>46</v>
      </c>
      <c r="D595" s="110">
        <v>41273.7</v>
      </c>
      <c r="E595" s="110">
        <v>41273.7</v>
      </c>
      <c r="F595" s="110"/>
    </row>
    <row r="596" spans="1:6" ht="37.5">
      <c r="A596" s="48" t="s">
        <v>1117</v>
      </c>
      <c r="B596" s="48"/>
      <c r="C596" s="46" t="s">
        <v>724</v>
      </c>
      <c r="D596" s="55"/>
      <c r="E596" s="54">
        <f>E597</f>
        <v>15507</v>
      </c>
      <c r="F596" s="54">
        <f>F597</f>
        <v>19010.4</v>
      </c>
    </row>
    <row r="597" spans="1:6" ht="18.75">
      <c r="A597" s="48"/>
      <c r="B597" s="48" t="s">
        <v>45</v>
      </c>
      <c r="C597" s="46" t="s">
        <v>46</v>
      </c>
      <c r="D597" s="55"/>
      <c r="E597" s="54">
        <v>15507</v>
      </c>
      <c r="F597" s="54">
        <v>19010.4</v>
      </c>
    </row>
    <row r="598" spans="1:6" ht="20.25">
      <c r="A598" s="200"/>
      <c r="B598" s="200"/>
      <c r="C598" s="210" t="s">
        <v>1037</v>
      </c>
      <c r="D598" s="61">
        <f>D569+D553</f>
        <v>161556.23989</v>
      </c>
      <c r="E598" s="61">
        <f>E569+E553</f>
        <v>263484.10000000003</v>
      </c>
      <c r="F598" s="61">
        <f>F569+F553</f>
        <v>224898.5</v>
      </c>
    </row>
    <row r="599" spans="1:6" ht="18.75">
      <c r="A599" s="268" t="s">
        <v>271</v>
      </c>
      <c r="B599" s="269"/>
      <c r="C599" s="270"/>
      <c r="D599" s="61">
        <f>D598+D551</f>
        <v>3197872.1899</v>
      </c>
      <c r="E599" s="61">
        <f>E598+E551</f>
        <v>3338599.126</v>
      </c>
      <c r="F599" s="61">
        <f>F598+F551</f>
        <v>2841969.5</v>
      </c>
    </row>
  </sheetData>
  <sheetProtection/>
  <mergeCells count="4">
    <mergeCell ref="A1:B1"/>
    <mergeCell ref="A2:B2"/>
    <mergeCell ref="A6:F6"/>
    <mergeCell ref="A599:C599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40" r:id="rId1"/>
  <headerFooter differentFirst="1">
    <oddHeader>&amp;C&amp;N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  <pageSetUpPr fitToPage="1"/>
  </sheetPr>
  <dimension ref="A1:L1130"/>
  <sheetViews>
    <sheetView zoomScale="80" zoomScaleNormal="80" zoomScaleSheetLayoutView="70" zoomScalePageLayoutView="55" workbookViewId="0" topLeftCell="A737">
      <selection activeCell="E740" sqref="E740"/>
    </sheetView>
  </sheetViews>
  <sheetFormatPr defaultColWidth="40.75390625" defaultRowHeight="12.75"/>
  <cols>
    <col min="1" max="2" width="15.75390625" style="94" customWidth="1"/>
    <col min="3" max="3" width="23.125" style="94" customWidth="1"/>
    <col min="4" max="4" width="12.25390625" style="94" customWidth="1"/>
    <col min="5" max="5" width="206.875" style="7" customWidth="1"/>
    <col min="6" max="8" width="18.375" style="2" customWidth="1"/>
    <col min="9" max="9" width="33.125" style="2" hidden="1" customWidth="1"/>
    <col min="10" max="12" width="16.625" style="2" hidden="1" customWidth="1"/>
    <col min="13" max="19" width="16.625" style="2" customWidth="1"/>
    <col min="20" max="16384" width="40.75390625" style="2" customWidth="1"/>
  </cols>
  <sheetData>
    <row r="1" spans="2:8" ht="24" customHeight="1">
      <c r="B1" s="277"/>
      <c r="C1" s="277"/>
      <c r="D1" s="277"/>
      <c r="F1" s="8"/>
      <c r="G1" s="8" t="s">
        <v>1077</v>
      </c>
      <c r="H1" s="8"/>
    </row>
    <row r="2" spans="2:8" ht="18.75" customHeight="1">
      <c r="B2" s="278"/>
      <c r="C2" s="278"/>
      <c r="D2" s="7"/>
      <c r="E2" s="3"/>
      <c r="F2" s="9"/>
      <c r="G2" s="9" t="s">
        <v>670</v>
      </c>
      <c r="H2" s="9"/>
    </row>
    <row r="3" spans="1:8" ht="20.25" customHeight="1">
      <c r="A3" s="7"/>
      <c r="B3" s="7"/>
      <c r="C3" s="7"/>
      <c r="D3" s="7"/>
      <c r="E3" s="3"/>
      <c r="F3" s="1"/>
      <c r="G3" s="1" t="s">
        <v>671</v>
      </c>
      <c r="H3" s="1"/>
    </row>
    <row r="4" spans="1:8" ht="18.75">
      <c r="A4" s="7"/>
      <c r="B4" s="7"/>
      <c r="C4" s="7"/>
      <c r="D4" s="7"/>
      <c r="E4" s="3"/>
      <c r="F4" s="1"/>
      <c r="G4" s="1" t="s">
        <v>678</v>
      </c>
      <c r="H4" s="1"/>
    </row>
    <row r="6" spans="1:8" ht="18.75" customHeight="1">
      <c r="A6" s="271" t="s">
        <v>1071</v>
      </c>
      <c r="B6" s="271"/>
      <c r="C6" s="271"/>
      <c r="D6" s="271"/>
      <c r="E6" s="271"/>
      <c r="F6" s="271"/>
      <c r="G6" s="271"/>
      <c r="H6" s="271"/>
    </row>
    <row r="7" spans="1:8" ht="18.75" customHeight="1">
      <c r="A7" s="271"/>
      <c r="B7" s="271"/>
      <c r="C7" s="271"/>
      <c r="D7" s="271"/>
      <c r="E7" s="271"/>
      <c r="F7" s="76"/>
      <c r="G7" s="76"/>
      <c r="H7" s="76"/>
    </row>
    <row r="8" spans="6:8" ht="23.25" customHeight="1">
      <c r="F8" s="24"/>
      <c r="G8" s="24"/>
      <c r="H8" s="24" t="s">
        <v>667</v>
      </c>
    </row>
    <row r="9" spans="1:8" s="3" customFormat="1" ht="18.75" customHeight="1">
      <c r="A9" s="279" t="s">
        <v>299</v>
      </c>
      <c r="B9" s="279" t="s">
        <v>300</v>
      </c>
      <c r="C9" s="279"/>
      <c r="D9" s="279"/>
      <c r="E9" s="280" t="s">
        <v>2</v>
      </c>
      <c r="F9" s="272" t="s">
        <v>719</v>
      </c>
      <c r="G9" s="272" t="s">
        <v>720</v>
      </c>
      <c r="H9" s="272" t="s">
        <v>721</v>
      </c>
    </row>
    <row r="10" spans="1:8" s="3" customFormat="1" ht="51.75" customHeight="1">
      <c r="A10" s="279"/>
      <c r="B10" s="13" t="s">
        <v>301</v>
      </c>
      <c r="C10" s="11" t="s">
        <v>3</v>
      </c>
      <c r="D10" s="11" t="s">
        <v>4</v>
      </c>
      <c r="E10" s="280"/>
      <c r="F10" s="273"/>
      <c r="G10" s="273"/>
      <c r="H10" s="273"/>
    </row>
    <row r="11" spans="1:8" s="4" customFormat="1" ht="18.75">
      <c r="A11" s="13">
        <v>1</v>
      </c>
      <c r="B11" s="13">
        <v>2</v>
      </c>
      <c r="C11" s="11" t="s">
        <v>1</v>
      </c>
      <c r="D11" s="11" t="s">
        <v>0</v>
      </c>
      <c r="E11" s="12">
        <v>5</v>
      </c>
      <c r="F11" s="13">
        <v>6</v>
      </c>
      <c r="G11" s="13">
        <v>7</v>
      </c>
      <c r="H11" s="13">
        <v>8</v>
      </c>
    </row>
    <row r="12" spans="1:8" ht="26.25" customHeight="1">
      <c r="A12" s="18" t="s">
        <v>302</v>
      </c>
      <c r="B12" s="18" t="s">
        <v>274</v>
      </c>
      <c r="C12" s="18" t="s">
        <v>274</v>
      </c>
      <c r="D12" s="18" t="s">
        <v>274</v>
      </c>
      <c r="E12" s="95" t="s">
        <v>303</v>
      </c>
      <c r="F12" s="96">
        <f>F13+F25</f>
        <v>7548.499999999999</v>
      </c>
      <c r="G12" s="96">
        <f>G13+G25</f>
        <v>7281.5</v>
      </c>
      <c r="H12" s="96">
        <f>H13+H25</f>
        <v>6553.399999999999</v>
      </c>
    </row>
    <row r="13" spans="1:8" ht="18.75" customHeight="1">
      <c r="A13" s="18"/>
      <c r="B13" s="49" t="s">
        <v>304</v>
      </c>
      <c r="C13" s="49"/>
      <c r="D13" s="49"/>
      <c r="E13" s="97" t="s">
        <v>305</v>
      </c>
      <c r="F13" s="96">
        <f>F14+F21</f>
        <v>7485.499999999999</v>
      </c>
      <c r="G13" s="96">
        <f>G14+G21</f>
        <v>7218.5</v>
      </c>
      <c r="H13" s="96">
        <f>H14+H21</f>
        <v>6496.699999999999</v>
      </c>
    </row>
    <row r="14" spans="1:8" ht="18.75" customHeight="1">
      <c r="A14" s="18"/>
      <c r="B14" s="18" t="s">
        <v>306</v>
      </c>
      <c r="C14" s="18" t="s">
        <v>254</v>
      </c>
      <c r="D14" s="18" t="s">
        <v>274</v>
      </c>
      <c r="E14" s="95" t="s">
        <v>255</v>
      </c>
      <c r="F14" s="96">
        <f>F15+F17</f>
        <v>7445.599999999999</v>
      </c>
      <c r="G14" s="96">
        <f>G15+G17</f>
        <v>7178.6</v>
      </c>
      <c r="H14" s="96">
        <f>H15+H17</f>
        <v>6460.799999999999</v>
      </c>
    </row>
    <row r="15" spans="1:8" ht="18.75" customHeight="1">
      <c r="A15" s="18"/>
      <c r="B15" s="18"/>
      <c r="C15" s="14" t="s">
        <v>257</v>
      </c>
      <c r="D15" s="14" t="s">
        <v>274</v>
      </c>
      <c r="E15" s="45" t="s">
        <v>258</v>
      </c>
      <c r="F15" s="54">
        <f>F16</f>
        <v>2020</v>
      </c>
      <c r="G15" s="54">
        <f>G16</f>
        <v>1942.3</v>
      </c>
      <c r="H15" s="54">
        <f>H16</f>
        <v>1748.1</v>
      </c>
    </row>
    <row r="16" spans="1:8" ht="37.5" customHeight="1">
      <c r="A16" s="14"/>
      <c r="B16" s="14"/>
      <c r="C16" s="14"/>
      <c r="D16" s="14" t="s">
        <v>31</v>
      </c>
      <c r="E16" s="46" t="s">
        <v>32</v>
      </c>
      <c r="F16" s="54">
        <v>2020</v>
      </c>
      <c r="G16" s="54">
        <v>1942.3</v>
      </c>
      <c r="H16" s="54">
        <v>1748.1</v>
      </c>
    </row>
    <row r="17" spans="1:8" ht="18.75" customHeight="1">
      <c r="A17" s="18"/>
      <c r="B17" s="18"/>
      <c r="C17" s="14" t="s">
        <v>270</v>
      </c>
      <c r="D17" s="14" t="s">
        <v>274</v>
      </c>
      <c r="E17" s="45" t="s">
        <v>30</v>
      </c>
      <c r="F17" s="54">
        <f>F18+F19+F20</f>
        <v>5425.599999999999</v>
      </c>
      <c r="G17" s="54">
        <f>G18+G19+G20</f>
        <v>5236.3</v>
      </c>
      <c r="H17" s="54">
        <f>H18+H19+H20</f>
        <v>4712.7</v>
      </c>
    </row>
    <row r="18" spans="1:8" ht="37.5" customHeight="1">
      <c r="A18" s="14"/>
      <c r="B18" s="14"/>
      <c r="C18" s="14"/>
      <c r="D18" s="14" t="s">
        <v>31</v>
      </c>
      <c r="E18" s="46" t="s">
        <v>32</v>
      </c>
      <c r="F18" s="54">
        <v>4920.9</v>
      </c>
      <c r="G18" s="54">
        <v>4731.6</v>
      </c>
      <c r="H18" s="54">
        <v>4258.4</v>
      </c>
    </row>
    <row r="19" spans="1:8" ht="18.75" customHeight="1">
      <c r="A19" s="14"/>
      <c r="B19" s="14"/>
      <c r="C19" s="14"/>
      <c r="D19" s="14" t="s">
        <v>14</v>
      </c>
      <c r="E19" s="46" t="s">
        <v>15</v>
      </c>
      <c r="F19" s="54">
        <v>504.7</v>
      </c>
      <c r="G19" s="54">
        <v>504.7</v>
      </c>
      <c r="H19" s="54">
        <v>454.3</v>
      </c>
    </row>
    <row r="20" spans="1:8" ht="18.75" customHeight="1" hidden="1">
      <c r="A20" s="14"/>
      <c r="B20" s="14"/>
      <c r="C20" s="14"/>
      <c r="D20" s="98" t="s">
        <v>45</v>
      </c>
      <c r="E20" s="99" t="s">
        <v>46</v>
      </c>
      <c r="F20" s="54"/>
      <c r="G20" s="54"/>
      <c r="H20" s="54"/>
    </row>
    <row r="21" spans="1:8" ht="18.75" customHeight="1">
      <c r="A21" s="14"/>
      <c r="B21" s="100" t="s">
        <v>308</v>
      </c>
      <c r="C21" s="49"/>
      <c r="D21" s="49"/>
      <c r="E21" s="97" t="s">
        <v>309</v>
      </c>
      <c r="F21" s="96">
        <f aca="true" t="shared" si="0" ref="F21:H23">F22</f>
        <v>39.9</v>
      </c>
      <c r="G21" s="96">
        <f t="shared" si="0"/>
        <v>39.9</v>
      </c>
      <c r="H21" s="96">
        <f t="shared" si="0"/>
        <v>35.9</v>
      </c>
    </row>
    <row r="22" spans="1:8" ht="18.75" customHeight="1">
      <c r="A22" s="18"/>
      <c r="B22" s="18"/>
      <c r="C22" s="18" t="s">
        <v>263</v>
      </c>
      <c r="D22" s="18" t="s">
        <v>274</v>
      </c>
      <c r="E22" s="95" t="s">
        <v>264</v>
      </c>
      <c r="F22" s="96">
        <f t="shared" si="0"/>
        <v>39.9</v>
      </c>
      <c r="G22" s="96">
        <f t="shared" si="0"/>
        <v>39.9</v>
      </c>
      <c r="H22" s="96">
        <f t="shared" si="0"/>
        <v>35.9</v>
      </c>
    </row>
    <row r="23" spans="1:8" ht="23.25" customHeight="1">
      <c r="A23" s="18"/>
      <c r="B23" s="14"/>
      <c r="C23" s="14" t="s">
        <v>265</v>
      </c>
      <c r="D23" s="14" t="s">
        <v>274</v>
      </c>
      <c r="E23" s="45" t="s">
        <v>310</v>
      </c>
      <c r="F23" s="54">
        <f t="shared" si="0"/>
        <v>39.9</v>
      </c>
      <c r="G23" s="54">
        <f t="shared" si="0"/>
        <v>39.9</v>
      </c>
      <c r="H23" s="54">
        <f t="shared" si="0"/>
        <v>35.9</v>
      </c>
    </row>
    <row r="24" spans="1:8" ht="18.75" customHeight="1">
      <c r="A24" s="14"/>
      <c r="B24" s="14"/>
      <c r="C24" s="14"/>
      <c r="D24" s="14" t="s">
        <v>14</v>
      </c>
      <c r="E24" s="46" t="s">
        <v>15</v>
      </c>
      <c r="F24" s="54">
        <v>39.9</v>
      </c>
      <c r="G24" s="54">
        <v>39.9</v>
      </c>
      <c r="H24" s="54">
        <v>35.9</v>
      </c>
    </row>
    <row r="25" spans="1:8" s="4" customFormat="1" ht="18.75" customHeight="1">
      <c r="A25" s="18"/>
      <c r="B25" s="49" t="s">
        <v>362</v>
      </c>
      <c r="C25" s="48"/>
      <c r="D25" s="48"/>
      <c r="E25" s="97" t="s">
        <v>363</v>
      </c>
      <c r="F25" s="96">
        <f aca="true" t="shared" si="1" ref="F25:H28">F26</f>
        <v>63</v>
      </c>
      <c r="G25" s="96">
        <f t="shared" si="1"/>
        <v>63</v>
      </c>
      <c r="H25" s="96">
        <f t="shared" si="1"/>
        <v>56.7</v>
      </c>
    </row>
    <row r="26" spans="1:8" s="4" customFormat="1" ht="18.75" customHeight="1">
      <c r="A26" s="18"/>
      <c r="B26" s="18" t="s">
        <v>439</v>
      </c>
      <c r="C26" s="18"/>
      <c r="D26" s="18"/>
      <c r="E26" s="52" t="s">
        <v>452</v>
      </c>
      <c r="F26" s="96">
        <f t="shared" si="1"/>
        <v>63</v>
      </c>
      <c r="G26" s="96">
        <f t="shared" si="1"/>
        <v>63</v>
      </c>
      <c r="H26" s="96">
        <f t="shared" si="1"/>
        <v>56.7</v>
      </c>
    </row>
    <row r="27" spans="1:8" ht="18.75" customHeight="1">
      <c r="A27" s="14"/>
      <c r="B27" s="14"/>
      <c r="C27" s="18" t="s">
        <v>254</v>
      </c>
      <c r="D27" s="18" t="s">
        <v>274</v>
      </c>
      <c r="E27" s="95" t="s">
        <v>255</v>
      </c>
      <c r="F27" s="96">
        <f t="shared" si="1"/>
        <v>63</v>
      </c>
      <c r="G27" s="96">
        <f t="shared" si="1"/>
        <v>63</v>
      </c>
      <c r="H27" s="96">
        <f t="shared" si="1"/>
        <v>56.7</v>
      </c>
    </row>
    <row r="28" spans="1:8" ht="18.75" customHeight="1">
      <c r="A28" s="14"/>
      <c r="B28" s="14"/>
      <c r="C28" s="14" t="s">
        <v>270</v>
      </c>
      <c r="D28" s="14" t="s">
        <v>274</v>
      </c>
      <c r="E28" s="45" t="s">
        <v>30</v>
      </c>
      <c r="F28" s="54">
        <f t="shared" si="1"/>
        <v>63</v>
      </c>
      <c r="G28" s="54">
        <f t="shared" si="1"/>
        <v>63</v>
      </c>
      <c r="H28" s="54">
        <f t="shared" si="1"/>
        <v>56.7</v>
      </c>
    </row>
    <row r="29" spans="1:8" ht="18.75" customHeight="1">
      <c r="A29" s="14"/>
      <c r="B29" s="14"/>
      <c r="C29" s="14"/>
      <c r="D29" s="14" t="s">
        <v>14</v>
      </c>
      <c r="E29" s="46" t="s">
        <v>15</v>
      </c>
      <c r="F29" s="54">
        <v>63</v>
      </c>
      <c r="G29" s="54">
        <v>63</v>
      </c>
      <c r="H29" s="54">
        <v>56.7</v>
      </c>
    </row>
    <row r="30" spans="1:8" ht="18.75" customHeight="1">
      <c r="A30" s="14"/>
      <c r="B30" s="14"/>
      <c r="C30" s="14"/>
      <c r="D30" s="14"/>
      <c r="E30" s="45"/>
      <c r="F30" s="96"/>
      <c r="G30" s="96"/>
      <c r="H30" s="96"/>
    </row>
    <row r="31" spans="1:8" ht="18.75" customHeight="1">
      <c r="A31" s="18" t="s">
        <v>311</v>
      </c>
      <c r="B31" s="18" t="s">
        <v>274</v>
      </c>
      <c r="C31" s="18" t="s">
        <v>274</v>
      </c>
      <c r="D31" s="18" t="s">
        <v>274</v>
      </c>
      <c r="E31" s="95" t="s">
        <v>673</v>
      </c>
      <c r="F31" s="96">
        <f>F32+F50</f>
        <v>10257.900000000001</v>
      </c>
      <c r="G31" s="96">
        <f>G32+G50</f>
        <v>10114.6</v>
      </c>
      <c r="H31" s="96">
        <f>H32+H50</f>
        <v>9103.1</v>
      </c>
    </row>
    <row r="32" spans="1:8" ht="24" customHeight="1">
      <c r="A32" s="18"/>
      <c r="B32" s="49" t="s">
        <v>304</v>
      </c>
      <c r="C32" s="49"/>
      <c r="D32" s="49"/>
      <c r="E32" s="97" t="s">
        <v>305</v>
      </c>
      <c r="F32" s="96">
        <f>F33+F46</f>
        <v>10109.900000000001</v>
      </c>
      <c r="G32" s="96">
        <f>G33+G46</f>
        <v>9966.6</v>
      </c>
      <c r="H32" s="96">
        <f>H33+H46</f>
        <v>8969.9</v>
      </c>
    </row>
    <row r="33" spans="1:8" ht="18.75" customHeight="1">
      <c r="A33" s="18"/>
      <c r="B33" s="100" t="s">
        <v>312</v>
      </c>
      <c r="C33" s="49"/>
      <c r="D33" s="49"/>
      <c r="E33" s="97" t="s">
        <v>313</v>
      </c>
      <c r="F33" s="96">
        <f>F34</f>
        <v>9049.900000000001</v>
      </c>
      <c r="G33" s="96">
        <f>G34</f>
        <v>8906.6</v>
      </c>
      <c r="H33" s="96">
        <f>H34</f>
        <v>8015.9</v>
      </c>
    </row>
    <row r="34" spans="1:8" s="4" customFormat="1" ht="18.75" customHeight="1">
      <c r="A34" s="18"/>
      <c r="B34" s="18"/>
      <c r="C34" s="18" t="s">
        <v>254</v>
      </c>
      <c r="D34" s="18" t="s">
        <v>274</v>
      </c>
      <c r="E34" s="95" t="s">
        <v>255</v>
      </c>
      <c r="F34" s="96">
        <f>F35+F39+F42+F44</f>
        <v>9049.900000000001</v>
      </c>
      <c r="G34" s="96">
        <f>G35+G39+G42+G44</f>
        <v>8906.6</v>
      </c>
      <c r="H34" s="96">
        <f>H35+H39+H42+H44</f>
        <v>8015.9</v>
      </c>
    </row>
    <row r="35" spans="1:8" ht="18.75" customHeight="1">
      <c r="A35" s="14"/>
      <c r="B35" s="14"/>
      <c r="C35" s="14" t="s">
        <v>270</v>
      </c>
      <c r="D35" s="14" t="s">
        <v>274</v>
      </c>
      <c r="E35" s="45" t="s">
        <v>314</v>
      </c>
      <c r="F35" s="54">
        <f>F36+F37+F38</f>
        <v>4667.400000000001</v>
      </c>
      <c r="G35" s="54">
        <f>G36+G37+G38</f>
        <v>4524.1</v>
      </c>
      <c r="H35" s="54">
        <f>H36+H37+H38</f>
        <v>4071.7</v>
      </c>
    </row>
    <row r="36" spans="1:8" ht="37.5" customHeight="1">
      <c r="A36" s="14"/>
      <c r="B36" s="14"/>
      <c r="C36" s="14"/>
      <c r="D36" s="14" t="s">
        <v>31</v>
      </c>
      <c r="E36" s="46" t="s">
        <v>32</v>
      </c>
      <c r="F36" s="54">
        <v>3725.1</v>
      </c>
      <c r="G36" s="54">
        <v>3581.8</v>
      </c>
      <c r="H36" s="54">
        <v>3223.6</v>
      </c>
    </row>
    <row r="37" spans="1:8" ht="24" customHeight="1">
      <c r="A37" s="14"/>
      <c r="B37" s="14"/>
      <c r="C37" s="14"/>
      <c r="D37" s="14" t="s">
        <v>14</v>
      </c>
      <c r="E37" s="46" t="s">
        <v>15</v>
      </c>
      <c r="F37" s="54">
        <v>942.2</v>
      </c>
      <c r="G37" s="54">
        <v>942.2</v>
      </c>
      <c r="H37" s="54">
        <v>848</v>
      </c>
    </row>
    <row r="38" spans="1:8" ht="18.75" customHeight="1">
      <c r="A38" s="14"/>
      <c r="B38" s="14"/>
      <c r="C38" s="14"/>
      <c r="D38" s="14" t="s">
        <v>45</v>
      </c>
      <c r="E38" s="46" t="s">
        <v>46</v>
      </c>
      <c r="F38" s="54">
        <v>0.1</v>
      </c>
      <c r="G38" s="54">
        <v>0.1</v>
      </c>
      <c r="H38" s="54">
        <v>0.1</v>
      </c>
    </row>
    <row r="39" spans="1:8" ht="18.75" customHeight="1">
      <c r="A39" s="14"/>
      <c r="B39" s="14"/>
      <c r="C39" s="14" t="s">
        <v>259</v>
      </c>
      <c r="D39" s="14" t="s">
        <v>274</v>
      </c>
      <c r="E39" s="45" t="s">
        <v>725</v>
      </c>
      <c r="F39" s="54">
        <f>F40+F41</f>
        <v>1845.7</v>
      </c>
      <c r="G39" s="54">
        <f>G40+G41</f>
        <v>1845.7</v>
      </c>
      <c r="H39" s="54">
        <f>H40+H41</f>
        <v>1661.1</v>
      </c>
    </row>
    <row r="40" spans="1:8" ht="37.5" customHeight="1">
      <c r="A40" s="14"/>
      <c r="B40" s="14"/>
      <c r="C40" s="14"/>
      <c r="D40" s="14" t="s">
        <v>31</v>
      </c>
      <c r="E40" s="46" t="s">
        <v>32</v>
      </c>
      <c r="F40" s="54">
        <v>1745.7</v>
      </c>
      <c r="G40" s="54">
        <v>1745.7</v>
      </c>
      <c r="H40" s="54">
        <v>1571.1</v>
      </c>
    </row>
    <row r="41" spans="1:8" ht="18.75" customHeight="1">
      <c r="A41" s="14"/>
      <c r="B41" s="14"/>
      <c r="C41" s="14"/>
      <c r="D41" s="14" t="s">
        <v>14</v>
      </c>
      <c r="E41" s="46" t="s">
        <v>15</v>
      </c>
      <c r="F41" s="54">
        <v>100</v>
      </c>
      <c r="G41" s="54">
        <v>100</v>
      </c>
      <c r="H41" s="54">
        <v>90</v>
      </c>
    </row>
    <row r="42" spans="1:8" ht="18.75" customHeight="1">
      <c r="A42" s="14"/>
      <c r="B42" s="14"/>
      <c r="C42" s="14" t="s">
        <v>262</v>
      </c>
      <c r="D42" s="14" t="s">
        <v>274</v>
      </c>
      <c r="E42" s="45" t="s">
        <v>307</v>
      </c>
      <c r="F42" s="54">
        <f>F43</f>
        <v>105.6</v>
      </c>
      <c r="G42" s="54">
        <f>G43</f>
        <v>105.6</v>
      </c>
      <c r="H42" s="54">
        <f>H43</f>
        <v>95</v>
      </c>
    </row>
    <row r="43" spans="1:8" ht="18.75" customHeight="1">
      <c r="A43" s="14"/>
      <c r="B43" s="14"/>
      <c r="C43" s="14"/>
      <c r="D43" s="14" t="s">
        <v>14</v>
      </c>
      <c r="E43" s="46" t="s">
        <v>15</v>
      </c>
      <c r="F43" s="54">
        <v>105.6</v>
      </c>
      <c r="G43" s="54">
        <v>105.6</v>
      </c>
      <c r="H43" s="54">
        <v>95</v>
      </c>
    </row>
    <row r="44" spans="1:8" ht="18.75" customHeight="1">
      <c r="A44" s="14"/>
      <c r="B44" s="14"/>
      <c r="C44" s="14" t="s">
        <v>260</v>
      </c>
      <c r="D44" s="14" t="s">
        <v>274</v>
      </c>
      <c r="E44" s="45" t="s">
        <v>261</v>
      </c>
      <c r="F44" s="54">
        <f>F45</f>
        <v>2431.2</v>
      </c>
      <c r="G44" s="54">
        <f>G45</f>
        <v>2431.2</v>
      </c>
      <c r="H44" s="54">
        <f>H45</f>
        <v>2188.1</v>
      </c>
    </row>
    <row r="45" spans="1:8" ht="18.75" customHeight="1">
      <c r="A45" s="14"/>
      <c r="B45" s="14"/>
      <c r="C45" s="14"/>
      <c r="D45" s="14" t="s">
        <v>19</v>
      </c>
      <c r="E45" s="46" t="s">
        <v>20</v>
      </c>
      <c r="F45" s="54">
        <v>2431.2</v>
      </c>
      <c r="G45" s="54">
        <v>2431.2</v>
      </c>
      <c r="H45" s="54">
        <v>2188.1</v>
      </c>
    </row>
    <row r="46" spans="1:8" ht="18.75" customHeight="1">
      <c r="A46" s="14"/>
      <c r="B46" s="100" t="s">
        <v>308</v>
      </c>
      <c r="C46" s="49"/>
      <c r="D46" s="49"/>
      <c r="E46" s="97" t="s">
        <v>309</v>
      </c>
      <c r="F46" s="96">
        <f aca="true" t="shared" si="2" ref="F46:H48">F47</f>
        <v>1060</v>
      </c>
      <c r="G46" s="96">
        <f t="shared" si="2"/>
        <v>1060</v>
      </c>
      <c r="H46" s="96">
        <f t="shared" si="2"/>
        <v>954</v>
      </c>
    </row>
    <row r="47" spans="1:8" ht="18.75" customHeight="1">
      <c r="A47" s="18"/>
      <c r="B47" s="18"/>
      <c r="C47" s="18" t="s">
        <v>263</v>
      </c>
      <c r="D47" s="18" t="s">
        <v>274</v>
      </c>
      <c r="E47" s="95" t="s">
        <v>264</v>
      </c>
      <c r="F47" s="96">
        <f t="shared" si="2"/>
        <v>1060</v>
      </c>
      <c r="G47" s="96">
        <f t="shared" si="2"/>
        <v>1060</v>
      </c>
      <c r="H47" s="96">
        <f t="shared" si="2"/>
        <v>954</v>
      </c>
    </row>
    <row r="48" spans="1:8" ht="26.25" customHeight="1">
      <c r="A48" s="18"/>
      <c r="B48" s="18"/>
      <c r="C48" s="14" t="s">
        <v>265</v>
      </c>
      <c r="D48" s="14" t="s">
        <v>274</v>
      </c>
      <c r="E48" s="45" t="s">
        <v>310</v>
      </c>
      <c r="F48" s="54">
        <f t="shared" si="2"/>
        <v>1060</v>
      </c>
      <c r="G48" s="54">
        <f t="shared" si="2"/>
        <v>1060</v>
      </c>
      <c r="H48" s="54">
        <f t="shared" si="2"/>
        <v>954</v>
      </c>
    </row>
    <row r="49" spans="1:8" ht="18.75" customHeight="1">
      <c r="A49" s="14"/>
      <c r="B49" s="14"/>
      <c r="C49" s="14"/>
      <c r="D49" s="14" t="s">
        <v>14</v>
      </c>
      <c r="E49" s="46" t="s">
        <v>15</v>
      </c>
      <c r="F49" s="54">
        <v>1060</v>
      </c>
      <c r="G49" s="54">
        <v>1060</v>
      </c>
      <c r="H49" s="54">
        <v>954</v>
      </c>
    </row>
    <row r="50" spans="1:8" s="4" customFormat="1" ht="18.75" customHeight="1">
      <c r="A50" s="18"/>
      <c r="B50" s="49" t="s">
        <v>362</v>
      </c>
      <c r="C50" s="48"/>
      <c r="D50" s="48"/>
      <c r="E50" s="97" t="s">
        <v>363</v>
      </c>
      <c r="F50" s="96">
        <f aca="true" t="shared" si="3" ref="F50:H55">F51</f>
        <v>148</v>
      </c>
      <c r="G50" s="96">
        <f t="shared" si="3"/>
        <v>148</v>
      </c>
      <c r="H50" s="96">
        <f t="shared" si="3"/>
        <v>133.20000000000002</v>
      </c>
    </row>
    <row r="51" spans="1:8" s="4" customFormat="1" ht="18.75" customHeight="1">
      <c r="A51" s="18"/>
      <c r="B51" s="18" t="s">
        <v>439</v>
      </c>
      <c r="C51" s="18"/>
      <c r="D51" s="18"/>
      <c r="E51" s="52" t="s">
        <v>452</v>
      </c>
      <c r="F51" s="96">
        <f t="shared" si="3"/>
        <v>148</v>
      </c>
      <c r="G51" s="96">
        <f t="shared" si="3"/>
        <v>148</v>
      </c>
      <c r="H51" s="96">
        <f t="shared" si="3"/>
        <v>133.20000000000002</v>
      </c>
    </row>
    <row r="52" spans="1:8" s="4" customFormat="1" ht="18.75" customHeight="1">
      <c r="A52" s="18"/>
      <c r="B52" s="18"/>
      <c r="C52" s="18" t="s">
        <v>254</v>
      </c>
      <c r="D52" s="18" t="s">
        <v>274</v>
      </c>
      <c r="E52" s="95" t="s">
        <v>255</v>
      </c>
      <c r="F52" s="96">
        <f>F53+F55</f>
        <v>148</v>
      </c>
      <c r="G52" s="96">
        <f>G53+G55</f>
        <v>148</v>
      </c>
      <c r="H52" s="96">
        <f>H53+H55</f>
        <v>133.20000000000002</v>
      </c>
    </row>
    <row r="53" spans="1:8" ht="18.75" customHeight="1">
      <c r="A53" s="14"/>
      <c r="B53" s="14"/>
      <c r="C53" s="14" t="s">
        <v>270</v>
      </c>
      <c r="D53" s="14" t="s">
        <v>274</v>
      </c>
      <c r="E53" s="45" t="s">
        <v>30</v>
      </c>
      <c r="F53" s="54">
        <f t="shared" si="3"/>
        <v>116</v>
      </c>
      <c r="G53" s="54">
        <f t="shared" si="3"/>
        <v>116</v>
      </c>
      <c r="H53" s="54">
        <f t="shared" si="3"/>
        <v>104.4</v>
      </c>
    </row>
    <row r="54" spans="1:8" ht="21" customHeight="1">
      <c r="A54" s="14"/>
      <c r="B54" s="14"/>
      <c r="C54" s="14"/>
      <c r="D54" s="14" t="s">
        <v>14</v>
      </c>
      <c r="E54" s="46" t="s">
        <v>15</v>
      </c>
      <c r="F54" s="54">
        <v>116</v>
      </c>
      <c r="G54" s="54">
        <v>116</v>
      </c>
      <c r="H54" s="54">
        <v>104.4</v>
      </c>
    </row>
    <row r="55" spans="1:8" ht="21" customHeight="1">
      <c r="A55" s="14"/>
      <c r="B55" s="14"/>
      <c r="C55" s="14" t="s">
        <v>259</v>
      </c>
      <c r="D55" s="14" t="s">
        <v>274</v>
      </c>
      <c r="E55" s="45" t="s">
        <v>315</v>
      </c>
      <c r="F55" s="54">
        <f t="shared" si="3"/>
        <v>32</v>
      </c>
      <c r="G55" s="54">
        <f t="shared" si="3"/>
        <v>32</v>
      </c>
      <c r="H55" s="54">
        <f t="shared" si="3"/>
        <v>28.8</v>
      </c>
    </row>
    <row r="56" spans="1:8" ht="21" customHeight="1">
      <c r="A56" s="14"/>
      <c r="B56" s="14"/>
      <c r="C56" s="14"/>
      <c r="D56" s="14" t="s">
        <v>14</v>
      </c>
      <c r="E56" s="46" t="s">
        <v>15</v>
      </c>
      <c r="F56" s="54">
        <v>32</v>
      </c>
      <c r="G56" s="54">
        <v>32</v>
      </c>
      <c r="H56" s="54">
        <v>28.8</v>
      </c>
    </row>
    <row r="57" spans="1:8" ht="17.25" customHeight="1">
      <c r="A57" s="14"/>
      <c r="B57" s="14"/>
      <c r="C57" s="14"/>
      <c r="D57" s="14"/>
      <c r="E57" s="45"/>
      <c r="F57" s="54"/>
      <c r="G57" s="54"/>
      <c r="H57" s="54"/>
    </row>
    <row r="58" spans="1:11" ht="19.5" customHeight="1">
      <c r="A58" s="18" t="s">
        <v>316</v>
      </c>
      <c r="B58" s="18" t="s">
        <v>274</v>
      </c>
      <c r="C58" s="18" t="s">
        <v>274</v>
      </c>
      <c r="D58" s="18" t="s">
        <v>274</v>
      </c>
      <c r="E58" s="95" t="s">
        <v>672</v>
      </c>
      <c r="F58" s="96">
        <f>F59+F197+F240+F308+F453+F473+F523+F536+F592</f>
        <v>1372457.85018</v>
      </c>
      <c r="G58" s="96">
        <f>G59+G197+G240+G308+G453+G473+G523+G536+G592</f>
        <v>1464608.926</v>
      </c>
      <c r="H58" s="96">
        <f>H59+H197+H240+H308+H453+H473+H523+H536+H592</f>
        <v>1014907.7</v>
      </c>
      <c r="I58" s="2">
        <v>502909.2</v>
      </c>
      <c r="J58" s="2">
        <v>675126.4</v>
      </c>
      <c r="K58" s="2">
        <v>336960.5</v>
      </c>
    </row>
    <row r="59" spans="1:11" ht="18.75" customHeight="1">
      <c r="A59" s="18"/>
      <c r="B59" s="49" t="s">
        <v>304</v>
      </c>
      <c r="C59" s="49"/>
      <c r="D59" s="49"/>
      <c r="E59" s="97" t="s">
        <v>305</v>
      </c>
      <c r="F59" s="96">
        <f>F60+F64+F105+F109+F95+F101</f>
        <v>401381.75589</v>
      </c>
      <c r="G59" s="96">
        <f>G60+G64+G105+G109+G95+G101</f>
        <v>437278.29999999993</v>
      </c>
      <c r="H59" s="96">
        <f>H60+H64+H105+H109+H95+H101</f>
        <v>343921.3</v>
      </c>
      <c r="I59" s="93">
        <f>F58-I58</f>
        <v>869548.6501800001</v>
      </c>
      <c r="J59" s="93">
        <f>G58-J58</f>
        <v>789482.526</v>
      </c>
      <c r="K59" s="93">
        <f>H58-K58</f>
        <v>677947.2</v>
      </c>
    </row>
    <row r="60" spans="1:8" ht="18.75" customHeight="1">
      <c r="A60" s="18"/>
      <c r="B60" s="100" t="s">
        <v>317</v>
      </c>
      <c r="C60" s="49"/>
      <c r="D60" s="49"/>
      <c r="E60" s="97" t="s">
        <v>318</v>
      </c>
      <c r="F60" s="96">
        <f aca="true" t="shared" si="4" ref="F60:H62">F61</f>
        <v>3281.9</v>
      </c>
      <c r="G60" s="96">
        <f t="shared" si="4"/>
        <v>3155.7</v>
      </c>
      <c r="H60" s="96">
        <f t="shared" si="4"/>
        <v>2840.1</v>
      </c>
    </row>
    <row r="61" spans="1:8" ht="18.75" customHeight="1">
      <c r="A61" s="18"/>
      <c r="B61" s="18"/>
      <c r="C61" s="18" t="s">
        <v>254</v>
      </c>
      <c r="D61" s="18" t="s">
        <v>274</v>
      </c>
      <c r="E61" s="95" t="s">
        <v>255</v>
      </c>
      <c r="F61" s="96">
        <f t="shared" si="4"/>
        <v>3281.9</v>
      </c>
      <c r="G61" s="96">
        <f t="shared" si="4"/>
        <v>3155.7</v>
      </c>
      <c r="H61" s="96">
        <f t="shared" si="4"/>
        <v>2840.1</v>
      </c>
    </row>
    <row r="62" spans="1:8" ht="18.75" customHeight="1">
      <c r="A62" s="18"/>
      <c r="B62" s="18"/>
      <c r="C62" s="14" t="s">
        <v>256</v>
      </c>
      <c r="D62" s="14" t="s">
        <v>274</v>
      </c>
      <c r="E62" s="45" t="s">
        <v>460</v>
      </c>
      <c r="F62" s="54">
        <f t="shared" si="4"/>
        <v>3281.9</v>
      </c>
      <c r="G62" s="54">
        <f t="shared" si="4"/>
        <v>3155.7</v>
      </c>
      <c r="H62" s="54">
        <f t="shared" si="4"/>
        <v>2840.1</v>
      </c>
    </row>
    <row r="63" spans="1:8" ht="37.5" customHeight="1">
      <c r="A63" s="14"/>
      <c r="B63" s="14"/>
      <c r="C63" s="14"/>
      <c r="D63" s="14" t="s">
        <v>31</v>
      </c>
      <c r="E63" s="46" t="s">
        <v>32</v>
      </c>
      <c r="F63" s="54">
        <v>3281.9</v>
      </c>
      <c r="G63" s="54">
        <v>3155.7</v>
      </c>
      <c r="H63" s="54">
        <v>2840.1</v>
      </c>
    </row>
    <row r="64" spans="1:8" ht="37.5" customHeight="1">
      <c r="A64" s="14"/>
      <c r="B64" s="100" t="s">
        <v>319</v>
      </c>
      <c r="C64" s="49"/>
      <c r="D64" s="49"/>
      <c r="E64" s="97" t="s">
        <v>320</v>
      </c>
      <c r="F64" s="96">
        <f>F65+F72</f>
        <v>107382.59999999999</v>
      </c>
      <c r="G64" s="96">
        <f>G65+G72</f>
        <v>103981.69999999998</v>
      </c>
      <c r="H64" s="96">
        <f>H65+H72</f>
        <v>94178.79999999999</v>
      </c>
    </row>
    <row r="65" spans="1:8" ht="18.75" customHeight="1">
      <c r="A65" s="14"/>
      <c r="B65" s="100"/>
      <c r="C65" s="49" t="s">
        <v>212</v>
      </c>
      <c r="D65" s="49"/>
      <c r="E65" s="97" t="s">
        <v>499</v>
      </c>
      <c r="F65" s="96">
        <f aca="true" t="shared" si="5" ref="F65:H70">F66</f>
        <v>288.2</v>
      </c>
      <c r="G65" s="96">
        <f t="shared" si="5"/>
        <v>336.8</v>
      </c>
      <c r="H65" s="96">
        <f t="shared" si="5"/>
        <v>317.9</v>
      </c>
    </row>
    <row r="66" spans="1:8" ht="18.75" customHeight="1">
      <c r="A66" s="14"/>
      <c r="B66" s="100"/>
      <c r="C66" s="49" t="s">
        <v>216</v>
      </c>
      <c r="D66" s="49"/>
      <c r="E66" s="97" t="s">
        <v>217</v>
      </c>
      <c r="F66" s="96">
        <f t="shared" si="5"/>
        <v>288.2</v>
      </c>
      <c r="G66" s="96">
        <f t="shared" si="5"/>
        <v>336.8</v>
      </c>
      <c r="H66" s="96">
        <f t="shared" si="5"/>
        <v>317.9</v>
      </c>
    </row>
    <row r="67" spans="1:8" ht="18.75" customHeight="1">
      <c r="A67" s="14"/>
      <c r="B67" s="100"/>
      <c r="C67" s="49" t="s">
        <v>220</v>
      </c>
      <c r="D67" s="49"/>
      <c r="E67" s="97" t="s">
        <v>221</v>
      </c>
      <c r="F67" s="96">
        <f>F68+F70</f>
        <v>288.2</v>
      </c>
      <c r="G67" s="96">
        <f>G68+G70</f>
        <v>336.8</v>
      </c>
      <c r="H67" s="96">
        <f>H68+H70</f>
        <v>317.9</v>
      </c>
    </row>
    <row r="68" spans="1:8" s="82" customFormat="1" ht="41.25" customHeight="1">
      <c r="A68" s="83"/>
      <c r="B68" s="101"/>
      <c r="C68" s="83" t="s">
        <v>429</v>
      </c>
      <c r="D68" s="83"/>
      <c r="E68" s="84" t="s">
        <v>297</v>
      </c>
      <c r="F68" s="102">
        <f t="shared" si="5"/>
        <v>238.4</v>
      </c>
      <c r="G68" s="102">
        <f t="shared" si="5"/>
        <v>238.4</v>
      </c>
      <c r="H68" s="102">
        <f t="shared" si="5"/>
        <v>317.9</v>
      </c>
    </row>
    <row r="69" spans="1:8" s="82" customFormat="1" ht="42" customHeight="1">
      <c r="A69" s="83"/>
      <c r="B69" s="101"/>
      <c r="C69" s="83"/>
      <c r="D69" s="83" t="s">
        <v>31</v>
      </c>
      <c r="E69" s="84" t="s">
        <v>32</v>
      </c>
      <c r="F69" s="102">
        <v>238.4</v>
      </c>
      <c r="G69" s="102">
        <v>238.4</v>
      </c>
      <c r="H69" s="102">
        <v>317.9</v>
      </c>
    </row>
    <row r="70" spans="1:8" s="82" customFormat="1" ht="42" customHeight="1">
      <c r="A70" s="83"/>
      <c r="B70" s="101"/>
      <c r="C70" s="83" t="s">
        <v>492</v>
      </c>
      <c r="D70" s="83"/>
      <c r="E70" s="84" t="s">
        <v>643</v>
      </c>
      <c r="F70" s="102">
        <f t="shared" si="5"/>
        <v>49.8</v>
      </c>
      <c r="G70" s="102">
        <f t="shared" si="5"/>
        <v>98.4</v>
      </c>
      <c r="H70" s="102"/>
    </row>
    <row r="71" spans="1:8" s="82" customFormat="1" ht="42" customHeight="1">
      <c r="A71" s="83"/>
      <c r="B71" s="101"/>
      <c r="C71" s="83"/>
      <c r="D71" s="83" t="s">
        <v>31</v>
      </c>
      <c r="E71" s="84" t="s">
        <v>32</v>
      </c>
      <c r="F71" s="102">
        <v>49.8</v>
      </c>
      <c r="G71" s="102">
        <v>98.4</v>
      </c>
      <c r="H71" s="102"/>
    </row>
    <row r="72" spans="1:8" ht="37.5" customHeight="1">
      <c r="A72" s="18"/>
      <c r="B72" s="18"/>
      <c r="C72" s="18" t="s">
        <v>222</v>
      </c>
      <c r="D72" s="18" t="s">
        <v>274</v>
      </c>
      <c r="E72" s="95" t="s">
        <v>462</v>
      </c>
      <c r="F72" s="96">
        <f aca="true" t="shared" si="6" ref="F72:H73">F73</f>
        <v>107094.4</v>
      </c>
      <c r="G72" s="96">
        <f t="shared" si="6"/>
        <v>103644.89999999998</v>
      </c>
      <c r="H72" s="96">
        <f t="shared" si="6"/>
        <v>93860.9</v>
      </c>
    </row>
    <row r="73" spans="1:8" ht="37.5" customHeight="1">
      <c r="A73" s="18"/>
      <c r="B73" s="18"/>
      <c r="C73" s="18" t="s">
        <v>229</v>
      </c>
      <c r="D73" s="18" t="s">
        <v>274</v>
      </c>
      <c r="E73" s="95" t="s">
        <v>230</v>
      </c>
      <c r="F73" s="96">
        <f t="shared" si="6"/>
        <v>107094.4</v>
      </c>
      <c r="G73" s="96">
        <f t="shared" si="6"/>
        <v>103644.89999999998</v>
      </c>
      <c r="H73" s="96">
        <f t="shared" si="6"/>
        <v>93860.9</v>
      </c>
    </row>
    <row r="74" spans="1:8" ht="23.25" customHeight="1">
      <c r="A74" s="18"/>
      <c r="B74" s="18"/>
      <c r="C74" s="18" t="s">
        <v>231</v>
      </c>
      <c r="D74" s="18"/>
      <c r="E74" s="95" t="s">
        <v>27</v>
      </c>
      <c r="F74" s="96">
        <f>F75+F79+F86+F81+F91+F89+F83+F93</f>
        <v>107094.4</v>
      </c>
      <c r="G74" s="96">
        <f>G75+G79+G86+G81+G91+G89+G83+G93</f>
        <v>103644.89999999998</v>
      </c>
      <c r="H74" s="96">
        <f>H75+H79+H86+H81+H91+H89+H83+H93</f>
        <v>93860.9</v>
      </c>
    </row>
    <row r="75" spans="1:8" ht="29.25" customHeight="1">
      <c r="A75" s="18"/>
      <c r="B75" s="18"/>
      <c r="C75" s="14" t="s">
        <v>232</v>
      </c>
      <c r="D75" s="14" t="s">
        <v>274</v>
      </c>
      <c r="E75" s="45" t="s">
        <v>30</v>
      </c>
      <c r="F75" s="54">
        <f>SUM(F76:F78)</f>
        <v>100596.6</v>
      </c>
      <c r="G75" s="54">
        <f>SUM(G76:G78)</f>
        <v>97147.09999999999</v>
      </c>
      <c r="H75" s="54">
        <f>SUM(H76:H78)</f>
        <v>87433.1</v>
      </c>
    </row>
    <row r="76" spans="1:8" ht="45" customHeight="1">
      <c r="A76" s="14"/>
      <c r="B76" s="14"/>
      <c r="C76" s="14"/>
      <c r="D76" s="14" t="s">
        <v>31</v>
      </c>
      <c r="E76" s="46" t="s">
        <v>32</v>
      </c>
      <c r="F76" s="54">
        <v>89672.6</v>
      </c>
      <c r="G76" s="54">
        <v>86223.7</v>
      </c>
      <c r="H76" s="54">
        <v>77601.3</v>
      </c>
    </row>
    <row r="77" spans="1:8" ht="27" customHeight="1">
      <c r="A77" s="14"/>
      <c r="B77" s="14"/>
      <c r="C77" s="14"/>
      <c r="D77" s="14" t="s">
        <v>14</v>
      </c>
      <c r="E77" s="46" t="s">
        <v>15</v>
      </c>
      <c r="F77" s="54">
        <v>10734</v>
      </c>
      <c r="G77" s="54">
        <v>10733.4</v>
      </c>
      <c r="H77" s="54">
        <v>9660.8</v>
      </c>
    </row>
    <row r="78" spans="1:8" ht="18.75" customHeight="1">
      <c r="A78" s="14"/>
      <c r="B78" s="14"/>
      <c r="C78" s="14"/>
      <c r="D78" s="14" t="s">
        <v>45</v>
      </c>
      <c r="E78" s="46" t="s">
        <v>46</v>
      </c>
      <c r="F78" s="54">
        <v>190</v>
      </c>
      <c r="G78" s="54">
        <v>190</v>
      </c>
      <c r="H78" s="54">
        <v>171</v>
      </c>
    </row>
    <row r="79" spans="1:8" ht="18.75" customHeight="1">
      <c r="A79" s="18"/>
      <c r="B79" s="18"/>
      <c r="C79" s="14" t="s">
        <v>234</v>
      </c>
      <c r="D79" s="14" t="s">
        <v>274</v>
      </c>
      <c r="E79" s="45" t="s">
        <v>307</v>
      </c>
      <c r="F79" s="54">
        <f>F80</f>
        <v>700</v>
      </c>
      <c r="G79" s="54">
        <f>G80</f>
        <v>700</v>
      </c>
      <c r="H79" s="54">
        <f>H80</f>
        <v>630</v>
      </c>
    </row>
    <row r="80" spans="1:8" ht="18.75" customHeight="1">
      <c r="A80" s="14"/>
      <c r="B80" s="14"/>
      <c r="C80" s="14"/>
      <c r="D80" s="14" t="s">
        <v>14</v>
      </c>
      <c r="E80" s="46" t="s">
        <v>15</v>
      </c>
      <c r="F80" s="54">
        <v>700</v>
      </c>
      <c r="G80" s="54">
        <v>700</v>
      </c>
      <c r="H80" s="54">
        <v>630</v>
      </c>
    </row>
    <row r="81" spans="1:8" s="82" customFormat="1" ht="18.75" customHeight="1">
      <c r="A81" s="83"/>
      <c r="B81" s="83"/>
      <c r="C81" s="86" t="s">
        <v>433</v>
      </c>
      <c r="D81" s="83"/>
      <c r="E81" s="84" t="s">
        <v>239</v>
      </c>
      <c r="F81" s="102">
        <f>F82</f>
        <v>66.6</v>
      </c>
      <c r="G81" s="102">
        <f>G82</f>
        <v>66.6</v>
      </c>
      <c r="H81" s="102">
        <f>H82</f>
        <v>66.6</v>
      </c>
    </row>
    <row r="82" spans="1:8" s="82" customFormat="1" ht="18.75" customHeight="1">
      <c r="A82" s="83"/>
      <c r="B82" s="83"/>
      <c r="C82" s="86"/>
      <c r="D82" s="83" t="s">
        <v>14</v>
      </c>
      <c r="E82" s="84" t="s">
        <v>15</v>
      </c>
      <c r="F82" s="102">
        <v>66.6</v>
      </c>
      <c r="G82" s="102">
        <v>66.6</v>
      </c>
      <c r="H82" s="102">
        <v>66.6</v>
      </c>
    </row>
    <row r="83" spans="1:8" s="82" customFormat="1" ht="18.75" customHeight="1">
      <c r="A83" s="83"/>
      <c r="B83" s="83"/>
      <c r="C83" s="86" t="s">
        <v>434</v>
      </c>
      <c r="D83" s="83"/>
      <c r="E83" s="84" t="s">
        <v>273</v>
      </c>
      <c r="F83" s="102">
        <f>F84+F85</f>
        <v>267.2</v>
      </c>
      <c r="G83" s="102">
        <f>G84+G85</f>
        <v>267.2</v>
      </c>
      <c r="H83" s="102">
        <f>H84+H85</f>
        <v>267.2</v>
      </c>
    </row>
    <row r="84" spans="1:8" s="82" customFormat="1" ht="39.75" customHeight="1">
      <c r="A84" s="83"/>
      <c r="B84" s="83"/>
      <c r="C84" s="86"/>
      <c r="D84" s="83" t="s">
        <v>31</v>
      </c>
      <c r="E84" s="84" t="s">
        <v>32</v>
      </c>
      <c r="F84" s="102">
        <v>227.2</v>
      </c>
      <c r="G84" s="102">
        <v>227.2</v>
      </c>
      <c r="H84" s="102">
        <v>227.2</v>
      </c>
    </row>
    <row r="85" spans="1:8" s="82" customFormat="1" ht="22.5" customHeight="1">
      <c r="A85" s="83"/>
      <c r="B85" s="83"/>
      <c r="C85" s="86"/>
      <c r="D85" s="83" t="s">
        <v>14</v>
      </c>
      <c r="E85" s="84" t="s">
        <v>15</v>
      </c>
      <c r="F85" s="102">
        <v>40</v>
      </c>
      <c r="G85" s="102">
        <v>40</v>
      </c>
      <c r="H85" s="102">
        <v>40</v>
      </c>
    </row>
    <row r="86" spans="1:8" s="82" customFormat="1" ht="18.75" customHeight="1">
      <c r="A86" s="83"/>
      <c r="B86" s="83"/>
      <c r="C86" s="86" t="s">
        <v>425</v>
      </c>
      <c r="D86" s="83"/>
      <c r="E86" s="84" t="s">
        <v>545</v>
      </c>
      <c r="F86" s="102">
        <f>F87+F88</f>
        <v>4816.9</v>
      </c>
      <c r="G86" s="102">
        <f>G87+G88</f>
        <v>4816.9</v>
      </c>
      <c r="H86" s="102">
        <f>H87+H88</f>
        <v>4816.9</v>
      </c>
    </row>
    <row r="87" spans="1:8" s="82" customFormat="1" ht="37.5" customHeight="1">
      <c r="A87" s="83"/>
      <c r="B87" s="83"/>
      <c r="C87" s="86"/>
      <c r="D87" s="83" t="s">
        <v>31</v>
      </c>
      <c r="E87" s="84" t="s">
        <v>32</v>
      </c>
      <c r="F87" s="102">
        <v>4696.9</v>
      </c>
      <c r="G87" s="102">
        <v>4696.9</v>
      </c>
      <c r="H87" s="102">
        <v>4696.9</v>
      </c>
    </row>
    <row r="88" spans="1:8" s="82" customFormat="1" ht="18.75" customHeight="1">
      <c r="A88" s="83"/>
      <c r="B88" s="83"/>
      <c r="C88" s="86"/>
      <c r="D88" s="83" t="s">
        <v>14</v>
      </c>
      <c r="E88" s="84" t="s">
        <v>15</v>
      </c>
      <c r="F88" s="102">
        <v>120</v>
      </c>
      <c r="G88" s="102">
        <v>120</v>
      </c>
      <c r="H88" s="102">
        <v>120</v>
      </c>
    </row>
    <row r="89" spans="1:8" s="82" customFormat="1" ht="37.5" customHeight="1">
      <c r="A89" s="83"/>
      <c r="B89" s="83"/>
      <c r="C89" s="86" t="s">
        <v>431</v>
      </c>
      <c r="D89" s="83"/>
      <c r="E89" s="84" t="s">
        <v>432</v>
      </c>
      <c r="F89" s="102">
        <f>F90</f>
        <v>0.5</v>
      </c>
      <c r="G89" s="102">
        <f>G90</f>
        <v>0.5</v>
      </c>
      <c r="H89" s="102">
        <f>H90</f>
        <v>0.5</v>
      </c>
    </row>
    <row r="90" spans="1:8" s="82" customFormat="1" ht="37.5" customHeight="1">
      <c r="A90" s="83"/>
      <c r="B90" s="83"/>
      <c r="C90" s="86"/>
      <c r="D90" s="83" t="s">
        <v>31</v>
      </c>
      <c r="E90" s="84" t="s">
        <v>32</v>
      </c>
      <c r="F90" s="102">
        <v>0.5</v>
      </c>
      <c r="G90" s="102">
        <v>0.5</v>
      </c>
      <c r="H90" s="102">
        <v>0.5</v>
      </c>
    </row>
    <row r="91" spans="1:8" s="82" customFormat="1" ht="39" customHeight="1">
      <c r="A91" s="83"/>
      <c r="B91" s="83"/>
      <c r="C91" s="86" t="s">
        <v>437</v>
      </c>
      <c r="D91" s="83"/>
      <c r="E91" s="84" t="s">
        <v>291</v>
      </c>
      <c r="F91" s="102">
        <f>F92</f>
        <v>15.7</v>
      </c>
      <c r="G91" s="102">
        <f>G92</f>
        <v>15.7</v>
      </c>
      <c r="H91" s="102">
        <f>H92</f>
        <v>15.7</v>
      </c>
    </row>
    <row r="92" spans="1:8" s="82" customFormat="1" ht="37.5" customHeight="1">
      <c r="A92" s="83"/>
      <c r="B92" s="83"/>
      <c r="C92" s="86"/>
      <c r="D92" s="83" t="s">
        <v>31</v>
      </c>
      <c r="E92" s="84" t="s">
        <v>32</v>
      </c>
      <c r="F92" s="102">
        <v>15.7</v>
      </c>
      <c r="G92" s="102">
        <v>15.7</v>
      </c>
      <c r="H92" s="102">
        <v>15.7</v>
      </c>
    </row>
    <row r="93" spans="1:8" s="82" customFormat="1" ht="17.25" customHeight="1">
      <c r="A93" s="83"/>
      <c r="B93" s="83"/>
      <c r="C93" s="86" t="s">
        <v>490</v>
      </c>
      <c r="D93" s="83"/>
      <c r="E93" s="84" t="s">
        <v>491</v>
      </c>
      <c r="F93" s="102">
        <f>F94</f>
        <v>630.9</v>
      </c>
      <c r="G93" s="102">
        <f>G94</f>
        <v>630.9</v>
      </c>
      <c r="H93" s="102">
        <f>H94</f>
        <v>630.9</v>
      </c>
    </row>
    <row r="94" spans="1:8" s="82" customFormat="1" ht="37.5" customHeight="1">
      <c r="A94" s="83"/>
      <c r="B94" s="83"/>
      <c r="C94" s="86"/>
      <c r="D94" s="83" t="s">
        <v>31</v>
      </c>
      <c r="E94" s="84" t="s">
        <v>32</v>
      </c>
      <c r="F94" s="102">
        <v>630.9</v>
      </c>
      <c r="G94" s="102">
        <v>630.9</v>
      </c>
      <c r="H94" s="102">
        <v>630.9</v>
      </c>
    </row>
    <row r="95" spans="1:8" ht="24" customHeight="1">
      <c r="A95" s="14"/>
      <c r="B95" s="18" t="s">
        <v>592</v>
      </c>
      <c r="C95" s="49"/>
      <c r="D95" s="18"/>
      <c r="E95" s="52" t="s">
        <v>593</v>
      </c>
      <c r="F95" s="96">
        <f aca="true" t="shared" si="7" ref="F95:H99">F96</f>
        <v>117.2</v>
      </c>
      <c r="G95" s="96">
        <f t="shared" si="7"/>
        <v>123.5</v>
      </c>
      <c r="H95" s="96"/>
    </row>
    <row r="96" spans="1:8" ht="22.5" customHeight="1">
      <c r="A96" s="14"/>
      <c r="B96" s="18"/>
      <c r="C96" s="18" t="s">
        <v>222</v>
      </c>
      <c r="D96" s="18" t="s">
        <v>274</v>
      </c>
      <c r="E96" s="95" t="s">
        <v>462</v>
      </c>
      <c r="F96" s="96">
        <f t="shared" si="7"/>
        <v>117.2</v>
      </c>
      <c r="G96" s="96">
        <f t="shared" si="7"/>
        <v>123.5</v>
      </c>
      <c r="H96" s="96"/>
    </row>
    <row r="97" spans="1:8" ht="35.25" customHeight="1">
      <c r="A97" s="14"/>
      <c r="B97" s="18"/>
      <c r="C97" s="18" t="s">
        <v>229</v>
      </c>
      <c r="D97" s="18" t="s">
        <v>274</v>
      </c>
      <c r="E97" s="95" t="s">
        <v>230</v>
      </c>
      <c r="F97" s="96">
        <f t="shared" si="7"/>
        <v>117.2</v>
      </c>
      <c r="G97" s="96">
        <f t="shared" si="7"/>
        <v>123.5</v>
      </c>
      <c r="H97" s="96"/>
    </row>
    <row r="98" spans="1:8" ht="24" customHeight="1">
      <c r="A98" s="14"/>
      <c r="B98" s="14"/>
      <c r="C98" s="18" t="s">
        <v>231</v>
      </c>
      <c r="D98" s="18"/>
      <c r="E98" s="95" t="s">
        <v>27</v>
      </c>
      <c r="F98" s="96">
        <f t="shared" si="7"/>
        <v>117.2</v>
      </c>
      <c r="G98" s="96">
        <f t="shared" si="7"/>
        <v>123.5</v>
      </c>
      <c r="H98" s="96"/>
    </row>
    <row r="99" spans="1:8" s="82" customFormat="1" ht="43.5" customHeight="1">
      <c r="A99" s="83"/>
      <c r="B99" s="83"/>
      <c r="C99" s="86" t="s">
        <v>594</v>
      </c>
      <c r="D99" s="83"/>
      <c r="E99" s="91" t="s">
        <v>599</v>
      </c>
      <c r="F99" s="102">
        <f t="shared" si="7"/>
        <v>117.2</v>
      </c>
      <c r="G99" s="102">
        <f t="shared" si="7"/>
        <v>123.5</v>
      </c>
      <c r="H99" s="102"/>
    </row>
    <row r="100" spans="1:8" s="82" customFormat="1" ht="24" customHeight="1">
      <c r="A100" s="83"/>
      <c r="B100" s="83"/>
      <c r="C100" s="86"/>
      <c r="D100" s="83" t="s">
        <v>14</v>
      </c>
      <c r="E100" s="84" t="s">
        <v>15</v>
      </c>
      <c r="F100" s="102">
        <v>117.2</v>
      </c>
      <c r="G100" s="102">
        <v>123.5</v>
      </c>
      <c r="H100" s="102"/>
    </row>
    <row r="101" spans="1:8" ht="22.5" customHeight="1">
      <c r="A101" s="14"/>
      <c r="B101" s="18" t="s">
        <v>485</v>
      </c>
      <c r="C101" s="48"/>
      <c r="D101" s="14"/>
      <c r="E101" s="52" t="s">
        <v>486</v>
      </c>
      <c r="F101" s="96"/>
      <c r="G101" s="96">
        <f>G102</f>
        <v>3500</v>
      </c>
      <c r="H101" s="96"/>
    </row>
    <row r="102" spans="1:8" ht="22.5" customHeight="1">
      <c r="A102" s="14"/>
      <c r="B102" s="14"/>
      <c r="C102" s="18" t="s">
        <v>263</v>
      </c>
      <c r="D102" s="18" t="s">
        <v>274</v>
      </c>
      <c r="E102" s="95" t="s">
        <v>264</v>
      </c>
      <c r="F102" s="96"/>
      <c r="G102" s="96">
        <f>G103</f>
        <v>3500</v>
      </c>
      <c r="H102" s="96"/>
    </row>
    <row r="103" spans="1:8" ht="22.5" customHeight="1">
      <c r="A103" s="14"/>
      <c r="B103" s="14"/>
      <c r="C103" s="6" t="s">
        <v>487</v>
      </c>
      <c r="D103" s="14"/>
      <c r="E103" s="46" t="s">
        <v>754</v>
      </c>
      <c r="F103" s="54"/>
      <c r="G103" s="54">
        <f>G104</f>
        <v>3500</v>
      </c>
      <c r="H103" s="54"/>
    </row>
    <row r="104" spans="1:8" ht="22.5" customHeight="1">
      <c r="A104" s="14"/>
      <c r="B104" s="14"/>
      <c r="C104" s="18"/>
      <c r="D104" s="14" t="s">
        <v>45</v>
      </c>
      <c r="E104" s="46" t="s">
        <v>46</v>
      </c>
      <c r="F104" s="54"/>
      <c r="G104" s="54">
        <v>3500</v>
      </c>
      <c r="H104" s="54"/>
    </row>
    <row r="105" spans="1:8" ht="18.75" customHeight="1">
      <c r="A105" s="14"/>
      <c r="B105" s="100" t="s">
        <v>322</v>
      </c>
      <c r="C105" s="49"/>
      <c r="D105" s="49"/>
      <c r="E105" s="97" t="s">
        <v>323</v>
      </c>
      <c r="F105" s="96">
        <f aca="true" t="shared" si="8" ref="F105:H107">F106</f>
        <v>3500</v>
      </c>
      <c r="G105" s="96">
        <f t="shared" si="8"/>
        <v>5000</v>
      </c>
      <c r="H105" s="96">
        <f t="shared" si="8"/>
        <v>5000</v>
      </c>
    </row>
    <row r="106" spans="1:8" ht="18.75" customHeight="1">
      <c r="A106" s="18"/>
      <c r="B106" s="18"/>
      <c r="C106" s="18" t="s">
        <v>263</v>
      </c>
      <c r="D106" s="18" t="s">
        <v>274</v>
      </c>
      <c r="E106" s="95" t="s">
        <v>264</v>
      </c>
      <c r="F106" s="96">
        <f t="shared" si="8"/>
        <v>3500</v>
      </c>
      <c r="G106" s="96">
        <f t="shared" si="8"/>
        <v>5000</v>
      </c>
      <c r="H106" s="96">
        <f t="shared" si="8"/>
        <v>5000</v>
      </c>
    </row>
    <row r="107" spans="1:8" ht="24" customHeight="1">
      <c r="A107" s="18"/>
      <c r="B107" s="18"/>
      <c r="C107" s="53" t="s">
        <v>266</v>
      </c>
      <c r="D107" s="14" t="s">
        <v>274</v>
      </c>
      <c r="E107" s="45" t="s">
        <v>1066</v>
      </c>
      <c r="F107" s="54">
        <f t="shared" si="8"/>
        <v>3500</v>
      </c>
      <c r="G107" s="54">
        <f t="shared" si="8"/>
        <v>5000</v>
      </c>
      <c r="H107" s="54">
        <f t="shared" si="8"/>
        <v>5000</v>
      </c>
    </row>
    <row r="108" spans="1:8" ht="21" customHeight="1">
      <c r="A108" s="14"/>
      <c r="B108" s="14"/>
      <c r="C108" s="14"/>
      <c r="D108" s="14" t="s">
        <v>45</v>
      </c>
      <c r="E108" s="46" t="s">
        <v>46</v>
      </c>
      <c r="F108" s="54">
        <v>3500</v>
      </c>
      <c r="G108" s="54">
        <v>5000</v>
      </c>
      <c r="H108" s="54">
        <v>5000</v>
      </c>
    </row>
    <row r="109" spans="1:8" ht="18.75" customHeight="1">
      <c r="A109" s="14"/>
      <c r="B109" s="100" t="s">
        <v>308</v>
      </c>
      <c r="C109" s="49"/>
      <c r="D109" s="49"/>
      <c r="E109" s="97" t="s">
        <v>309</v>
      </c>
      <c r="F109" s="96">
        <f>F118+F125+F141+F171+F178+F110</f>
        <v>287100.05588999996</v>
      </c>
      <c r="G109" s="96">
        <f>G118+G125+G141+G171+G178+G110</f>
        <v>321517.39999999997</v>
      </c>
      <c r="H109" s="96">
        <f>H118+H125+H141+H171+H178+H110</f>
        <v>241902.4</v>
      </c>
    </row>
    <row r="110" spans="1:8" ht="18.75" customHeight="1" hidden="1">
      <c r="A110" s="14"/>
      <c r="B110" s="100"/>
      <c r="C110" s="18" t="s">
        <v>5</v>
      </c>
      <c r="D110" s="18" t="s">
        <v>274</v>
      </c>
      <c r="E110" s="95" t="s">
        <v>6</v>
      </c>
      <c r="F110" s="96">
        <f aca="true" t="shared" si="9" ref="F110:H111">F111</f>
        <v>0</v>
      </c>
      <c r="G110" s="96">
        <f t="shared" si="9"/>
        <v>0</v>
      </c>
      <c r="H110" s="96">
        <f t="shared" si="9"/>
        <v>0</v>
      </c>
    </row>
    <row r="111" spans="1:8" ht="37.5" customHeight="1" hidden="1">
      <c r="A111" s="14"/>
      <c r="B111" s="100"/>
      <c r="C111" s="18" t="s">
        <v>25</v>
      </c>
      <c r="D111" s="18" t="s">
        <v>274</v>
      </c>
      <c r="E111" s="95" t="s">
        <v>402</v>
      </c>
      <c r="F111" s="96">
        <f t="shared" si="9"/>
        <v>0</v>
      </c>
      <c r="G111" s="96">
        <f t="shared" si="9"/>
        <v>0</v>
      </c>
      <c r="H111" s="96">
        <f t="shared" si="9"/>
        <v>0</v>
      </c>
    </row>
    <row r="112" spans="1:8" ht="18.75" customHeight="1" hidden="1">
      <c r="A112" s="14"/>
      <c r="B112" s="100"/>
      <c r="C112" s="49" t="s">
        <v>39</v>
      </c>
      <c r="D112" s="13"/>
      <c r="E112" s="103" t="s">
        <v>40</v>
      </c>
      <c r="F112" s="96">
        <f>F113+F116</f>
        <v>0</v>
      </c>
      <c r="G112" s="96">
        <f>G113+G116</f>
        <v>0</v>
      </c>
      <c r="H112" s="96">
        <f>H113+H116</f>
        <v>0</v>
      </c>
    </row>
    <row r="113" spans="1:8" s="85" customFormat="1" ht="18.75" customHeight="1" hidden="1">
      <c r="A113" s="98"/>
      <c r="B113" s="104"/>
      <c r="C113" s="105" t="s">
        <v>283</v>
      </c>
      <c r="D113" s="105"/>
      <c r="E113" s="106" t="s">
        <v>438</v>
      </c>
      <c r="F113" s="107">
        <f>F114+F115</f>
        <v>0</v>
      </c>
      <c r="G113" s="107">
        <f>G114+G115</f>
        <v>0</v>
      </c>
      <c r="H113" s="107">
        <f>H114+H115</f>
        <v>0</v>
      </c>
    </row>
    <row r="114" spans="1:8" s="85" customFormat="1" ht="36" customHeight="1" hidden="1">
      <c r="A114" s="98"/>
      <c r="B114" s="104"/>
      <c r="C114" s="108"/>
      <c r="D114" s="98" t="s">
        <v>31</v>
      </c>
      <c r="E114" s="99" t="s">
        <v>32</v>
      </c>
      <c r="F114" s="107"/>
      <c r="G114" s="107"/>
      <c r="H114" s="107"/>
    </row>
    <row r="115" spans="1:9" s="85" customFormat="1" ht="21" customHeight="1" hidden="1">
      <c r="A115" s="98"/>
      <c r="B115" s="104"/>
      <c r="C115" s="108"/>
      <c r="D115" s="98" t="s">
        <v>14</v>
      </c>
      <c r="E115" s="99" t="s">
        <v>15</v>
      </c>
      <c r="F115" s="107"/>
      <c r="G115" s="107"/>
      <c r="H115" s="107"/>
      <c r="I115" s="85" t="s">
        <v>695</v>
      </c>
    </row>
    <row r="116" spans="1:8" s="85" customFormat="1" ht="18.75" customHeight="1" hidden="1">
      <c r="A116" s="98"/>
      <c r="B116" s="104"/>
      <c r="C116" s="105" t="s">
        <v>430</v>
      </c>
      <c r="D116" s="105"/>
      <c r="E116" s="109" t="s">
        <v>44</v>
      </c>
      <c r="F116" s="107">
        <f>F117</f>
        <v>0</v>
      </c>
      <c r="G116" s="107">
        <f>G117</f>
        <v>0</v>
      </c>
      <c r="H116" s="107">
        <f>H117</f>
        <v>0</v>
      </c>
    </row>
    <row r="117" spans="1:8" s="85" customFormat="1" ht="37.5" customHeight="1" hidden="1">
      <c r="A117" s="98"/>
      <c r="B117" s="104"/>
      <c r="C117" s="108"/>
      <c r="D117" s="98" t="s">
        <v>31</v>
      </c>
      <c r="E117" s="99" t="s">
        <v>32</v>
      </c>
      <c r="F117" s="107"/>
      <c r="G117" s="107"/>
      <c r="H117" s="107"/>
    </row>
    <row r="118" spans="1:8" ht="18.75" customHeight="1">
      <c r="A118" s="18"/>
      <c r="B118" s="18"/>
      <c r="C118" s="18" t="s">
        <v>138</v>
      </c>
      <c r="D118" s="18" t="s">
        <v>274</v>
      </c>
      <c r="E118" s="95" t="s">
        <v>624</v>
      </c>
      <c r="F118" s="96">
        <f aca="true" t="shared" si="10" ref="F118:H120">F119</f>
        <v>17420</v>
      </c>
      <c r="G118" s="96">
        <f t="shared" si="10"/>
        <v>15182.800000000001</v>
      </c>
      <c r="H118" s="96">
        <f t="shared" si="10"/>
        <v>13664.5</v>
      </c>
    </row>
    <row r="119" spans="1:8" ht="37.5" customHeight="1">
      <c r="A119" s="18"/>
      <c r="B119" s="18"/>
      <c r="C119" s="18" t="s">
        <v>180</v>
      </c>
      <c r="D119" s="18" t="s">
        <v>274</v>
      </c>
      <c r="E119" s="95" t="s">
        <v>625</v>
      </c>
      <c r="F119" s="96">
        <f t="shared" si="10"/>
        <v>17420</v>
      </c>
      <c r="G119" s="96">
        <f t="shared" si="10"/>
        <v>15182.800000000001</v>
      </c>
      <c r="H119" s="96">
        <f t="shared" si="10"/>
        <v>13664.5</v>
      </c>
    </row>
    <row r="120" spans="1:8" ht="24" customHeight="1">
      <c r="A120" s="18"/>
      <c r="B120" s="18"/>
      <c r="C120" s="18" t="s">
        <v>181</v>
      </c>
      <c r="D120" s="18"/>
      <c r="E120" s="95" t="s">
        <v>27</v>
      </c>
      <c r="F120" s="96">
        <f t="shared" si="10"/>
        <v>17420</v>
      </c>
      <c r="G120" s="96">
        <f t="shared" si="10"/>
        <v>15182.800000000001</v>
      </c>
      <c r="H120" s="96">
        <f t="shared" si="10"/>
        <v>13664.5</v>
      </c>
    </row>
    <row r="121" spans="1:8" ht="18.75" customHeight="1">
      <c r="A121" s="18"/>
      <c r="B121" s="18"/>
      <c r="C121" s="14" t="s">
        <v>183</v>
      </c>
      <c r="D121" s="14" t="s">
        <v>274</v>
      </c>
      <c r="E121" s="45" t="s">
        <v>118</v>
      </c>
      <c r="F121" s="54">
        <f>F122+F123+F124</f>
        <v>17420</v>
      </c>
      <c r="G121" s="54">
        <f>G122+G123+G124</f>
        <v>15182.800000000001</v>
      </c>
      <c r="H121" s="54">
        <f>H122+H123+H124</f>
        <v>13664.5</v>
      </c>
    </row>
    <row r="122" spans="1:8" ht="37.5" customHeight="1">
      <c r="A122" s="14"/>
      <c r="B122" s="14"/>
      <c r="C122" s="14"/>
      <c r="D122" s="14" t="s">
        <v>31</v>
      </c>
      <c r="E122" s="46" t="s">
        <v>32</v>
      </c>
      <c r="F122" s="54">
        <v>14306.6</v>
      </c>
      <c r="G122" s="54">
        <v>12380.7</v>
      </c>
      <c r="H122" s="54">
        <v>11142.6</v>
      </c>
    </row>
    <row r="123" spans="1:8" ht="18.75" customHeight="1">
      <c r="A123" s="14"/>
      <c r="B123" s="14"/>
      <c r="C123" s="14"/>
      <c r="D123" s="14" t="s">
        <v>14</v>
      </c>
      <c r="E123" s="46" t="s">
        <v>15</v>
      </c>
      <c r="F123" s="54">
        <v>3001.3</v>
      </c>
      <c r="G123" s="54">
        <v>2701.2</v>
      </c>
      <c r="H123" s="54">
        <v>2431.1</v>
      </c>
    </row>
    <row r="124" spans="1:8" ht="18.75" customHeight="1">
      <c r="A124" s="14"/>
      <c r="B124" s="14"/>
      <c r="C124" s="14"/>
      <c r="D124" s="14" t="s">
        <v>45</v>
      </c>
      <c r="E124" s="46" t="s">
        <v>46</v>
      </c>
      <c r="F124" s="54">
        <v>112.1</v>
      </c>
      <c r="G124" s="54">
        <v>100.9</v>
      </c>
      <c r="H124" s="54">
        <v>90.8</v>
      </c>
    </row>
    <row r="125" spans="1:8" ht="18.75" customHeight="1">
      <c r="A125" s="18"/>
      <c r="B125" s="18"/>
      <c r="C125" s="18" t="s">
        <v>198</v>
      </c>
      <c r="D125" s="18" t="s">
        <v>274</v>
      </c>
      <c r="E125" s="95" t="s">
        <v>497</v>
      </c>
      <c r="F125" s="96">
        <f>F126+F137</f>
        <v>2196.8</v>
      </c>
      <c r="G125" s="96">
        <f>G126+G137</f>
        <v>1893.2</v>
      </c>
      <c r="H125" s="96">
        <f>H126+H137</f>
        <v>1703.9</v>
      </c>
    </row>
    <row r="126" spans="1:8" ht="18.75" customHeight="1">
      <c r="A126" s="18"/>
      <c r="B126" s="18"/>
      <c r="C126" s="18" t="s">
        <v>199</v>
      </c>
      <c r="D126" s="18" t="s">
        <v>274</v>
      </c>
      <c r="E126" s="95" t="s">
        <v>200</v>
      </c>
      <c r="F126" s="96">
        <f>F127</f>
        <v>2023.8</v>
      </c>
      <c r="G126" s="96">
        <f>G127</f>
        <v>1720.2</v>
      </c>
      <c r="H126" s="96">
        <f>H127</f>
        <v>1548.2</v>
      </c>
    </row>
    <row r="127" spans="1:8" ht="18.75" customHeight="1">
      <c r="A127" s="18"/>
      <c r="B127" s="18"/>
      <c r="C127" s="18" t="s">
        <v>201</v>
      </c>
      <c r="D127" s="18"/>
      <c r="E127" s="95" t="s">
        <v>463</v>
      </c>
      <c r="F127" s="96">
        <f>F128+F131+F133+F135</f>
        <v>2023.8</v>
      </c>
      <c r="G127" s="96">
        <f>G128+G131+G133+G135</f>
        <v>1720.2</v>
      </c>
      <c r="H127" s="96">
        <f>H128+H131+H133+H135</f>
        <v>1548.2</v>
      </c>
    </row>
    <row r="128" spans="1:8" ht="18.75" customHeight="1">
      <c r="A128" s="18"/>
      <c r="B128" s="18"/>
      <c r="C128" s="14" t="s">
        <v>202</v>
      </c>
      <c r="D128" s="14" t="s">
        <v>274</v>
      </c>
      <c r="E128" s="45" t="s">
        <v>324</v>
      </c>
      <c r="F128" s="54">
        <f>F129+F130</f>
        <v>2023.8</v>
      </c>
      <c r="G128" s="54">
        <f>G129+G130</f>
        <v>1720.2</v>
      </c>
      <c r="H128" s="54">
        <f>H129+H130</f>
        <v>1548.2</v>
      </c>
    </row>
    <row r="129" spans="1:8" ht="18.75" customHeight="1">
      <c r="A129" s="14"/>
      <c r="B129" s="14"/>
      <c r="C129" s="14"/>
      <c r="D129" s="14" t="s">
        <v>14</v>
      </c>
      <c r="E129" s="46" t="s">
        <v>15</v>
      </c>
      <c r="F129" s="54">
        <v>63.8</v>
      </c>
      <c r="G129" s="54">
        <v>54.2</v>
      </c>
      <c r="H129" s="54">
        <v>48.8</v>
      </c>
    </row>
    <row r="130" spans="1:8" ht="18.75" customHeight="1">
      <c r="A130" s="14"/>
      <c r="B130" s="14"/>
      <c r="C130" s="14"/>
      <c r="D130" s="14" t="s">
        <v>11</v>
      </c>
      <c r="E130" s="46" t="s">
        <v>12</v>
      </c>
      <c r="F130" s="54">
        <v>1960</v>
      </c>
      <c r="G130" s="54">
        <v>1666</v>
      </c>
      <c r="H130" s="54">
        <v>1499.4</v>
      </c>
    </row>
    <row r="131" spans="1:8" ht="18.75" customHeight="1" hidden="1">
      <c r="A131" s="14"/>
      <c r="B131" s="14"/>
      <c r="C131" s="14" t="s">
        <v>510</v>
      </c>
      <c r="D131" s="14"/>
      <c r="E131" s="46" t="s">
        <v>511</v>
      </c>
      <c r="F131" s="54">
        <f>F132</f>
        <v>0</v>
      </c>
      <c r="G131" s="54">
        <f>G132</f>
        <v>0</v>
      </c>
      <c r="H131" s="54">
        <f>H132</f>
        <v>0</v>
      </c>
    </row>
    <row r="132" spans="1:8" ht="18.75" customHeight="1" hidden="1">
      <c r="A132" s="14"/>
      <c r="B132" s="14"/>
      <c r="C132" s="14"/>
      <c r="D132" s="14" t="s">
        <v>11</v>
      </c>
      <c r="E132" s="46" t="s">
        <v>12</v>
      </c>
      <c r="F132" s="54"/>
      <c r="G132" s="54"/>
      <c r="H132" s="54"/>
    </row>
    <row r="133" spans="1:8" ht="18.75" customHeight="1" hidden="1">
      <c r="A133" s="14"/>
      <c r="B133" s="14"/>
      <c r="C133" s="14" t="s">
        <v>510</v>
      </c>
      <c r="D133" s="14"/>
      <c r="E133" s="46" t="s">
        <v>512</v>
      </c>
      <c r="F133" s="54">
        <f>F134</f>
        <v>0</v>
      </c>
      <c r="G133" s="54">
        <f>G134</f>
        <v>0</v>
      </c>
      <c r="H133" s="54">
        <f>H134</f>
        <v>0</v>
      </c>
    </row>
    <row r="134" spans="1:8" ht="18.75" customHeight="1" hidden="1">
      <c r="A134" s="14"/>
      <c r="B134" s="14"/>
      <c r="C134" s="14"/>
      <c r="D134" s="14" t="s">
        <v>11</v>
      </c>
      <c r="E134" s="46" t="s">
        <v>12</v>
      </c>
      <c r="F134" s="54"/>
      <c r="G134" s="54"/>
      <c r="H134" s="54"/>
    </row>
    <row r="135" spans="1:8" ht="18.75" customHeight="1" hidden="1">
      <c r="A135" s="14"/>
      <c r="B135" s="14"/>
      <c r="C135" s="14" t="s">
        <v>510</v>
      </c>
      <c r="D135" s="14"/>
      <c r="E135" s="46" t="s">
        <v>644</v>
      </c>
      <c r="F135" s="54">
        <f>F136</f>
        <v>0</v>
      </c>
      <c r="G135" s="54">
        <f>G136</f>
        <v>0</v>
      </c>
      <c r="H135" s="54">
        <f>H136</f>
        <v>0</v>
      </c>
    </row>
    <row r="136" spans="1:8" ht="18.75" customHeight="1" hidden="1">
      <c r="A136" s="14"/>
      <c r="B136" s="14"/>
      <c r="C136" s="14"/>
      <c r="D136" s="14" t="s">
        <v>11</v>
      </c>
      <c r="E136" s="46" t="s">
        <v>12</v>
      </c>
      <c r="F136" s="54"/>
      <c r="G136" s="54"/>
      <c r="H136" s="54"/>
    </row>
    <row r="137" spans="1:8" ht="18.75" customHeight="1">
      <c r="A137" s="18"/>
      <c r="B137" s="18"/>
      <c r="C137" s="18" t="s">
        <v>278</v>
      </c>
      <c r="D137" s="18"/>
      <c r="E137" s="95" t="s">
        <v>279</v>
      </c>
      <c r="F137" s="96">
        <f aca="true" t="shared" si="11" ref="F137:H139">F138</f>
        <v>173</v>
      </c>
      <c r="G137" s="96">
        <f t="shared" si="11"/>
        <v>173</v>
      </c>
      <c r="H137" s="96">
        <f t="shared" si="11"/>
        <v>155.7</v>
      </c>
    </row>
    <row r="138" spans="1:8" ht="37.5" customHeight="1">
      <c r="A138" s="18"/>
      <c r="B138" s="18"/>
      <c r="C138" s="18" t="s">
        <v>280</v>
      </c>
      <c r="D138" s="18"/>
      <c r="E138" s="95" t="s">
        <v>519</v>
      </c>
      <c r="F138" s="96">
        <f t="shared" si="11"/>
        <v>173</v>
      </c>
      <c r="G138" s="96">
        <f t="shared" si="11"/>
        <v>173</v>
      </c>
      <c r="H138" s="96">
        <f t="shared" si="11"/>
        <v>155.7</v>
      </c>
    </row>
    <row r="139" spans="1:8" ht="18.75" customHeight="1">
      <c r="A139" s="18"/>
      <c r="B139" s="18"/>
      <c r="C139" s="14" t="s">
        <v>281</v>
      </c>
      <c r="D139" s="14"/>
      <c r="E139" s="45" t="s">
        <v>546</v>
      </c>
      <c r="F139" s="54">
        <f t="shared" si="11"/>
        <v>173</v>
      </c>
      <c r="G139" s="54">
        <f t="shared" si="11"/>
        <v>173</v>
      </c>
      <c r="H139" s="54">
        <f t="shared" si="11"/>
        <v>155.7</v>
      </c>
    </row>
    <row r="140" spans="1:8" ht="18.75" customHeight="1">
      <c r="A140" s="14"/>
      <c r="B140" s="14"/>
      <c r="C140" s="14"/>
      <c r="D140" s="14" t="s">
        <v>11</v>
      </c>
      <c r="E140" s="46" t="s">
        <v>12</v>
      </c>
      <c r="F140" s="54">
        <v>173</v>
      </c>
      <c r="G140" s="54">
        <v>173</v>
      </c>
      <c r="H140" s="54">
        <v>155.7</v>
      </c>
    </row>
    <row r="141" spans="1:8" ht="18.75" customHeight="1">
      <c r="A141" s="18"/>
      <c r="B141" s="18"/>
      <c r="C141" s="18" t="s">
        <v>222</v>
      </c>
      <c r="D141" s="18" t="s">
        <v>274</v>
      </c>
      <c r="E141" s="95" t="s">
        <v>462</v>
      </c>
      <c r="F141" s="96">
        <f>F142+F147</f>
        <v>142945.1</v>
      </c>
      <c r="G141" s="96">
        <f>G142+G147</f>
        <v>126409.79999999999</v>
      </c>
      <c r="H141" s="96">
        <f>H142+H147</f>
        <v>108136</v>
      </c>
    </row>
    <row r="142" spans="1:8" ht="18.75" customHeight="1">
      <c r="A142" s="18"/>
      <c r="B142" s="18"/>
      <c r="C142" s="18" t="s">
        <v>223</v>
      </c>
      <c r="D142" s="18" t="s">
        <v>274</v>
      </c>
      <c r="E142" s="95" t="s">
        <v>224</v>
      </c>
      <c r="F142" s="96">
        <f aca="true" t="shared" si="12" ref="F142:H143">F143</f>
        <v>623.9000000000001</v>
      </c>
      <c r="G142" s="96">
        <f t="shared" si="12"/>
        <v>350</v>
      </c>
      <c r="H142" s="96">
        <f t="shared" si="12"/>
        <v>315</v>
      </c>
    </row>
    <row r="143" spans="1:8" ht="37.5" customHeight="1">
      <c r="A143" s="18"/>
      <c r="B143" s="18"/>
      <c r="C143" s="18" t="s">
        <v>225</v>
      </c>
      <c r="D143" s="18"/>
      <c r="E143" s="95" t="s">
        <v>226</v>
      </c>
      <c r="F143" s="96">
        <f t="shared" si="12"/>
        <v>623.9000000000001</v>
      </c>
      <c r="G143" s="96">
        <f t="shared" si="12"/>
        <v>350</v>
      </c>
      <c r="H143" s="96">
        <f t="shared" si="12"/>
        <v>315</v>
      </c>
    </row>
    <row r="144" spans="1:8" ht="18.75" customHeight="1">
      <c r="A144" s="18"/>
      <c r="B144" s="18"/>
      <c r="C144" s="14" t="s">
        <v>227</v>
      </c>
      <c r="D144" s="14" t="s">
        <v>274</v>
      </c>
      <c r="E144" s="45" t="s">
        <v>228</v>
      </c>
      <c r="F144" s="54">
        <f>F145+F146</f>
        <v>623.9000000000001</v>
      </c>
      <c r="G144" s="54">
        <f>G145+G146</f>
        <v>350</v>
      </c>
      <c r="H144" s="54">
        <f>H145+H146</f>
        <v>315</v>
      </c>
    </row>
    <row r="145" spans="1:8" ht="37.5" customHeight="1">
      <c r="A145" s="14"/>
      <c r="B145" s="14"/>
      <c r="C145" s="14"/>
      <c r="D145" s="14" t="s">
        <v>31</v>
      </c>
      <c r="E145" s="46" t="s">
        <v>32</v>
      </c>
      <c r="F145" s="54">
        <v>394.6</v>
      </c>
      <c r="G145" s="54">
        <v>200</v>
      </c>
      <c r="H145" s="54">
        <v>180</v>
      </c>
    </row>
    <row r="146" spans="1:8" ht="18.75" customHeight="1">
      <c r="A146" s="14"/>
      <c r="B146" s="14"/>
      <c r="C146" s="14"/>
      <c r="D146" s="14" t="s">
        <v>14</v>
      </c>
      <c r="E146" s="46" t="s">
        <v>15</v>
      </c>
      <c r="F146" s="54">
        <v>229.3</v>
      </c>
      <c r="G146" s="54">
        <v>150</v>
      </c>
      <c r="H146" s="54">
        <v>135</v>
      </c>
    </row>
    <row r="147" spans="1:8" ht="37.5" customHeight="1">
      <c r="A147" s="18"/>
      <c r="B147" s="18"/>
      <c r="C147" s="18" t="s">
        <v>229</v>
      </c>
      <c r="D147" s="18" t="s">
        <v>274</v>
      </c>
      <c r="E147" s="95" t="s">
        <v>230</v>
      </c>
      <c r="F147" s="96">
        <f>F148+F160</f>
        <v>142321.2</v>
      </c>
      <c r="G147" s="96">
        <f>G148+G160</f>
        <v>126059.79999999999</v>
      </c>
      <c r="H147" s="96">
        <f>H148+H160</f>
        <v>107821</v>
      </c>
    </row>
    <row r="148" spans="1:8" ht="22.5" customHeight="1">
      <c r="A148" s="18"/>
      <c r="B148" s="18"/>
      <c r="C148" s="18" t="s">
        <v>231</v>
      </c>
      <c r="D148" s="18"/>
      <c r="E148" s="95" t="s">
        <v>27</v>
      </c>
      <c r="F148" s="96">
        <f>F149+F151+F153+F155+F157</f>
        <v>22308.1</v>
      </c>
      <c r="G148" s="96">
        <f>G149+G151+G153+G155+G157</f>
        <v>20297.3</v>
      </c>
      <c r="H148" s="96">
        <f>H149+H151+H153+H155+H157</f>
        <v>12596.4</v>
      </c>
    </row>
    <row r="149" spans="1:8" ht="24.75" customHeight="1">
      <c r="A149" s="18"/>
      <c r="B149" s="18"/>
      <c r="C149" s="14" t="s">
        <v>233</v>
      </c>
      <c r="D149" s="14" t="s">
        <v>274</v>
      </c>
      <c r="E149" s="45" t="s">
        <v>310</v>
      </c>
      <c r="F149" s="54">
        <f>F150</f>
        <v>6792</v>
      </c>
      <c r="G149" s="54">
        <f>G150</f>
        <v>5000</v>
      </c>
      <c r="H149" s="54">
        <f>H150</f>
        <v>4000</v>
      </c>
    </row>
    <row r="150" spans="1:8" ht="18.75" customHeight="1">
      <c r="A150" s="14"/>
      <c r="B150" s="14"/>
      <c r="C150" s="14"/>
      <c r="D150" s="14" t="s">
        <v>14</v>
      </c>
      <c r="E150" s="46" t="s">
        <v>15</v>
      </c>
      <c r="F150" s="54">
        <v>6792</v>
      </c>
      <c r="G150" s="54">
        <v>5000</v>
      </c>
      <c r="H150" s="54">
        <v>4000</v>
      </c>
    </row>
    <row r="151" spans="1:8" ht="18.75" customHeight="1">
      <c r="A151" s="18"/>
      <c r="B151" s="18"/>
      <c r="C151" s="14" t="s">
        <v>235</v>
      </c>
      <c r="D151" s="14" t="s">
        <v>274</v>
      </c>
      <c r="E151" s="45" t="s">
        <v>325</v>
      </c>
      <c r="F151" s="54">
        <f>F152</f>
        <v>7654.3</v>
      </c>
      <c r="G151" s="54">
        <f>G152</f>
        <v>6888.9</v>
      </c>
      <c r="H151" s="54">
        <f>H152</f>
        <v>6200</v>
      </c>
    </row>
    <row r="152" spans="1:8" ht="18.75" customHeight="1">
      <c r="A152" s="14"/>
      <c r="B152" s="14"/>
      <c r="C152" s="14"/>
      <c r="D152" s="14" t="s">
        <v>11</v>
      </c>
      <c r="E152" s="46" t="s">
        <v>12</v>
      </c>
      <c r="F152" s="54">
        <v>7654.3</v>
      </c>
      <c r="G152" s="54">
        <v>6888.9</v>
      </c>
      <c r="H152" s="54">
        <v>6200</v>
      </c>
    </row>
    <row r="153" spans="1:8" ht="18.75" customHeight="1">
      <c r="A153" s="18"/>
      <c r="B153" s="18"/>
      <c r="C153" s="14" t="s">
        <v>237</v>
      </c>
      <c r="D153" s="14" t="s">
        <v>274</v>
      </c>
      <c r="E153" s="45" t="s">
        <v>326</v>
      </c>
      <c r="F153" s="54">
        <f>F154</f>
        <v>1459.1</v>
      </c>
      <c r="G153" s="54">
        <f>G154</f>
        <v>1459.1</v>
      </c>
      <c r="H153" s="54">
        <f>H154</f>
        <v>1459.1</v>
      </c>
    </row>
    <row r="154" spans="1:8" ht="18.75" customHeight="1">
      <c r="A154" s="14"/>
      <c r="B154" s="14"/>
      <c r="C154" s="14"/>
      <c r="D154" s="14" t="s">
        <v>19</v>
      </c>
      <c r="E154" s="46" t="s">
        <v>20</v>
      </c>
      <c r="F154" s="54">
        <v>1459.1</v>
      </c>
      <c r="G154" s="54">
        <v>1459.1</v>
      </c>
      <c r="H154" s="54">
        <v>1459.1</v>
      </c>
    </row>
    <row r="155" spans="1:8" s="82" customFormat="1" ht="27.75" customHeight="1">
      <c r="A155" s="83"/>
      <c r="B155" s="83"/>
      <c r="C155" s="86" t="s">
        <v>269</v>
      </c>
      <c r="D155" s="83"/>
      <c r="E155" s="84" t="s">
        <v>238</v>
      </c>
      <c r="F155" s="102">
        <f>F156</f>
        <v>937.3</v>
      </c>
      <c r="G155" s="102">
        <f>G156</f>
        <v>937.3</v>
      </c>
      <c r="H155" s="102">
        <f>H156</f>
        <v>937.3</v>
      </c>
    </row>
    <row r="156" spans="1:8" s="82" customFormat="1" ht="18.75" customHeight="1">
      <c r="A156" s="83"/>
      <c r="B156" s="83"/>
      <c r="C156" s="86"/>
      <c r="D156" s="83" t="s">
        <v>11</v>
      </c>
      <c r="E156" s="84" t="s">
        <v>12</v>
      </c>
      <c r="F156" s="102">
        <v>937.3</v>
      </c>
      <c r="G156" s="102">
        <v>937.3</v>
      </c>
      <c r="H156" s="102">
        <v>937.3</v>
      </c>
    </row>
    <row r="157" spans="1:8" s="82" customFormat="1" ht="18.75" customHeight="1">
      <c r="A157" s="83"/>
      <c r="B157" s="83"/>
      <c r="C157" s="86" t="s">
        <v>590</v>
      </c>
      <c r="D157" s="83"/>
      <c r="E157" s="84" t="s">
        <v>591</v>
      </c>
      <c r="F157" s="102">
        <f>F158+F159</f>
        <v>5465.4</v>
      </c>
      <c r="G157" s="102">
        <f>G158+G159</f>
        <v>6012</v>
      </c>
      <c r="H157" s="102"/>
    </row>
    <row r="158" spans="1:8" s="82" customFormat="1" ht="18.75" customHeight="1">
      <c r="A158" s="83"/>
      <c r="B158" s="83"/>
      <c r="C158" s="86"/>
      <c r="D158" s="83" t="s">
        <v>31</v>
      </c>
      <c r="E158" s="84" t="s">
        <v>32</v>
      </c>
      <c r="F158" s="102">
        <v>4247.2</v>
      </c>
      <c r="G158" s="102">
        <v>4247.2</v>
      </c>
      <c r="H158" s="102"/>
    </row>
    <row r="159" spans="1:8" s="82" customFormat="1" ht="18.75" customHeight="1">
      <c r="A159" s="83"/>
      <c r="B159" s="83"/>
      <c r="C159" s="86"/>
      <c r="D159" s="83" t="s">
        <v>14</v>
      </c>
      <c r="E159" s="84" t="s">
        <v>15</v>
      </c>
      <c r="F159" s="102">
        <v>1218.2</v>
      </c>
      <c r="G159" s="102">
        <v>1764.8</v>
      </c>
      <c r="H159" s="102"/>
    </row>
    <row r="160" spans="1:8" ht="37.5" customHeight="1">
      <c r="A160" s="14"/>
      <c r="B160" s="14"/>
      <c r="C160" s="49" t="s">
        <v>540</v>
      </c>
      <c r="D160" s="18"/>
      <c r="E160" s="52" t="s">
        <v>476</v>
      </c>
      <c r="F160" s="96">
        <f>F161+F167+F165+F169</f>
        <v>120013.1</v>
      </c>
      <c r="G160" s="96">
        <f>G161+G167+G165+G169</f>
        <v>105762.49999999999</v>
      </c>
      <c r="H160" s="96">
        <f>H161+H167+H165+H169</f>
        <v>95224.6</v>
      </c>
    </row>
    <row r="161" spans="1:8" ht="18.75" customHeight="1">
      <c r="A161" s="14"/>
      <c r="B161" s="14"/>
      <c r="C161" s="14" t="s">
        <v>541</v>
      </c>
      <c r="D161" s="14"/>
      <c r="E161" s="46" t="s">
        <v>118</v>
      </c>
      <c r="F161" s="54">
        <f>F162+F163+F164</f>
        <v>72780.8</v>
      </c>
      <c r="G161" s="54">
        <f>G162+G163+G164</f>
        <v>63226.49999999999</v>
      </c>
      <c r="H161" s="54">
        <f>H162+H163+H164</f>
        <v>56903.700000000004</v>
      </c>
    </row>
    <row r="162" spans="1:8" ht="37.5" customHeight="1">
      <c r="A162" s="14"/>
      <c r="B162" s="14"/>
      <c r="C162" s="14"/>
      <c r="D162" s="14" t="s">
        <v>31</v>
      </c>
      <c r="E162" s="46" t="s">
        <v>32</v>
      </c>
      <c r="F162" s="54">
        <v>65760</v>
      </c>
      <c r="G162" s="54">
        <v>56907.7</v>
      </c>
      <c r="H162" s="54">
        <v>51216.9</v>
      </c>
    </row>
    <row r="163" spans="1:8" ht="18.75" customHeight="1">
      <c r="A163" s="14"/>
      <c r="B163" s="14"/>
      <c r="C163" s="14"/>
      <c r="D163" s="14" t="s">
        <v>14</v>
      </c>
      <c r="E163" s="46" t="s">
        <v>15</v>
      </c>
      <c r="F163" s="54">
        <v>6847.3</v>
      </c>
      <c r="G163" s="54">
        <v>6162.6</v>
      </c>
      <c r="H163" s="54">
        <v>5546.3</v>
      </c>
    </row>
    <row r="164" spans="1:8" ht="18.75" customHeight="1">
      <c r="A164" s="14"/>
      <c r="B164" s="14"/>
      <c r="C164" s="14"/>
      <c r="D164" s="14" t="s">
        <v>45</v>
      </c>
      <c r="E164" s="46" t="s">
        <v>46</v>
      </c>
      <c r="F164" s="54">
        <v>173.5</v>
      </c>
      <c r="G164" s="54">
        <v>156.2</v>
      </c>
      <c r="H164" s="54">
        <v>140.5</v>
      </c>
    </row>
    <row r="165" spans="1:8" ht="22.5" customHeight="1">
      <c r="A165" s="18"/>
      <c r="B165" s="18"/>
      <c r="C165" s="14" t="s">
        <v>704</v>
      </c>
      <c r="D165" s="14" t="s">
        <v>274</v>
      </c>
      <c r="E165" s="45" t="s">
        <v>453</v>
      </c>
      <c r="F165" s="54">
        <f>F166</f>
        <v>232</v>
      </c>
      <c r="G165" s="54">
        <f>G166</f>
        <v>197.2</v>
      </c>
      <c r="H165" s="54">
        <f>H166</f>
        <v>177.5</v>
      </c>
    </row>
    <row r="166" spans="1:8" ht="18.75" customHeight="1">
      <c r="A166" s="14"/>
      <c r="B166" s="14"/>
      <c r="C166" s="14"/>
      <c r="D166" s="14" t="s">
        <v>14</v>
      </c>
      <c r="E166" s="46" t="s">
        <v>15</v>
      </c>
      <c r="F166" s="54">
        <v>232</v>
      </c>
      <c r="G166" s="54">
        <v>197.2</v>
      </c>
      <c r="H166" s="54">
        <v>177.5</v>
      </c>
    </row>
    <row r="167" spans="1:8" ht="24" customHeight="1">
      <c r="A167" s="14"/>
      <c r="B167" s="14"/>
      <c r="C167" s="14" t="s">
        <v>605</v>
      </c>
      <c r="D167" s="14"/>
      <c r="E167" s="46" t="s">
        <v>601</v>
      </c>
      <c r="F167" s="54">
        <f>F168</f>
        <v>46615.3</v>
      </c>
      <c r="G167" s="54">
        <f>G168</f>
        <v>41953.8</v>
      </c>
      <c r="H167" s="54">
        <f>H168</f>
        <v>37758.4</v>
      </c>
    </row>
    <row r="168" spans="1:8" ht="21" customHeight="1">
      <c r="A168" s="14"/>
      <c r="B168" s="14"/>
      <c r="C168" s="14"/>
      <c r="D168" s="14" t="s">
        <v>11</v>
      </c>
      <c r="E168" s="46" t="s">
        <v>12</v>
      </c>
      <c r="F168" s="54">
        <v>46615.3</v>
      </c>
      <c r="G168" s="54">
        <v>41953.8</v>
      </c>
      <c r="H168" s="54">
        <v>37758.4</v>
      </c>
    </row>
    <row r="169" spans="1:8" ht="21.75" customHeight="1">
      <c r="A169" s="18"/>
      <c r="B169" s="14"/>
      <c r="C169" s="14" t="s">
        <v>705</v>
      </c>
      <c r="D169" s="14" t="s">
        <v>274</v>
      </c>
      <c r="E169" s="45" t="s">
        <v>307</v>
      </c>
      <c r="F169" s="54">
        <f>F170</f>
        <v>385</v>
      </c>
      <c r="G169" s="54">
        <f>G170</f>
        <v>385</v>
      </c>
      <c r="H169" s="54">
        <f>H170</f>
        <v>385</v>
      </c>
    </row>
    <row r="170" spans="1:8" ht="18.75" customHeight="1">
      <c r="A170" s="14"/>
      <c r="B170" s="14"/>
      <c r="C170" s="14"/>
      <c r="D170" s="14" t="s">
        <v>45</v>
      </c>
      <c r="E170" s="46" t="s">
        <v>46</v>
      </c>
      <c r="F170" s="54">
        <v>385</v>
      </c>
      <c r="G170" s="54">
        <v>385</v>
      </c>
      <c r="H170" s="54">
        <v>385</v>
      </c>
    </row>
    <row r="171" spans="1:8" ht="18.75" customHeight="1">
      <c r="A171" s="18"/>
      <c r="B171" s="18"/>
      <c r="C171" s="18" t="s">
        <v>243</v>
      </c>
      <c r="D171" s="18" t="s">
        <v>274</v>
      </c>
      <c r="E171" s="95" t="s">
        <v>244</v>
      </c>
      <c r="F171" s="96">
        <f aca="true" t="shared" si="13" ref="F171:H172">F172</f>
        <v>1254</v>
      </c>
      <c r="G171" s="96">
        <f t="shared" si="13"/>
        <v>1209</v>
      </c>
      <c r="H171" s="96">
        <f t="shared" si="13"/>
        <v>1088.1</v>
      </c>
    </row>
    <row r="172" spans="1:8" ht="18.75" customHeight="1">
      <c r="A172" s="18"/>
      <c r="B172" s="18"/>
      <c r="C172" s="18" t="s">
        <v>245</v>
      </c>
      <c r="D172" s="18" t="s">
        <v>274</v>
      </c>
      <c r="E172" s="95" t="s">
        <v>246</v>
      </c>
      <c r="F172" s="96">
        <f t="shared" si="13"/>
        <v>1254</v>
      </c>
      <c r="G172" s="96">
        <f t="shared" si="13"/>
        <v>1209</v>
      </c>
      <c r="H172" s="96">
        <f t="shared" si="13"/>
        <v>1088.1</v>
      </c>
    </row>
    <row r="173" spans="1:8" ht="18.75" customHeight="1">
      <c r="A173" s="18"/>
      <c r="B173" s="18"/>
      <c r="C173" s="18" t="s">
        <v>247</v>
      </c>
      <c r="D173" s="18"/>
      <c r="E173" s="95" t="s">
        <v>272</v>
      </c>
      <c r="F173" s="96">
        <f>F174+F176</f>
        <v>1254</v>
      </c>
      <c r="G173" s="96">
        <f>G174+G176</f>
        <v>1209</v>
      </c>
      <c r="H173" s="96">
        <f>H174+H176</f>
        <v>1088.1</v>
      </c>
    </row>
    <row r="174" spans="1:8" ht="18.75" customHeight="1">
      <c r="A174" s="18"/>
      <c r="B174" s="18"/>
      <c r="C174" s="14" t="s">
        <v>248</v>
      </c>
      <c r="D174" s="14" t="s">
        <v>274</v>
      </c>
      <c r="E174" s="45" t="s">
        <v>249</v>
      </c>
      <c r="F174" s="54">
        <f>F175</f>
        <v>1254</v>
      </c>
      <c r="G174" s="54">
        <f>G175</f>
        <v>1209</v>
      </c>
      <c r="H174" s="54">
        <f>H175</f>
        <v>1088.1</v>
      </c>
    </row>
    <row r="175" spans="1:8" ht="18.75" customHeight="1">
      <c r="A175" s="14"/>
      <c r="B175" s="14"/>
      <c r="C175" s="14"/>
      <c r="D175" s="14" t="s">
        <v>14</v>
      </c>
      <c r="E175" s="46" t="s">
        <v>15</v>
      </c>
      <c r="F175" s="54">
        <f>300+954</f>
        <v>1254</v>
      </c>
      <c r="G175" s="54">
        <f>255+954</f>
        <v>1209</v>
      </c>
      <c r="H175" s="54">
        <f>229.5+858.6</f>
        <v>1088.1</v>
      </c>
    </row>
    <row r="176" spans="1:8" ht="18.75" customHeight="1" hidden="1">
      <c r="A176" s="14"/>
      <c r="B176" s="14"/>
      <c r="C176" s="14" t="s">
        <v>629</v>
      </c>
      <c r="D176" s="14"/>
      <c r="E176" s="46" t="s">
        <v>628</v>
      </c>
      <c r="F176" s="54">
        <f>F177</f>
        <v>0</v>
      </c>
      <c r="G176" s="54">
        <f>G177</f>
        <v>0</v>
      </c>
      <c r="H176" s="54">
        <f>H177</f>
        <v>0</v>
      </c>
    </row>
    <row r="177" spans="1:8" ht="18.75" customHeight="1" hidden="1">
      <c r="A177" s="14"/>
      <c r="B177" s="14"/>
      <c r="C177" s="14"/>
      <c r="D177" s="14" t="s">
        <v>14</v>
      </c>
      <c r="E177" s="46" t="s">
        <v>15</v>
      </c>
      <c r="F177" s="54"/>
      <c r="G177" s="54"/>
      <c r="H177" s="54"/>
    </row>
    <row r="178" spans="1:8" ht="18.75" customHeight="1">
      <c r="A178" s="18"/>
      <c r="B178" s="18"/>
      <c r="C178" s="18" t="s">
        <v>263</v>
      </c>
      <c r="D178" s="18" t="s">
        <v>274</v>
      </c>
      <c r="E178" s="95" t="s">
        <v>264</v>
      </c>
      <c r="F178" s="96">
        <f>F179+F193+F187+F181+F183+F185+F191+F189+F196</f>
        <v>123284.15589</v>
      </c>
      <c r="G178" s="96">
        <f>G179+G193+G187+G181+G183+G185+G191+G189+G196</f>
        <v>176822.59999999998</v>
      </c>
      <c r="H178" s="96">
        <f>H179+H193+H187+H181+H183+H185+H191+H189+H196</f>
        <v>117309.9</v>
      </c>
    </row>
    <row r="179" spans="1:8" ht="36" customHeight="1" hidden="1">
      <c r="A179" s="14"/>
      <c r="B179" s="14"/>
      <c r="C179" s="14" t="s">
        <v>668</v>
      </c>
      <c r="D179" s="14"/>
      <c r="E179" s="45" t="s">
        <v>669</v>
      </c>
      <c r="F179" s="54">
        <f>F180</f>
        <v>0</v>
      </c>
      <c r="G179" s="54">
        <f>G180</f>
        <v>0</v>
      </c>
      <c r="H179" s="54">
        <f>H180</f>
        <v>0</v>
      </c>
    </row>
    <row r="180" spans="1:8" ht="18.75" customHeight="1" hidden="1">
      <c r="A180" s="14"/>
      <c r="B180" s="14"/>
      <c r="C180" s="14"/>
      <c r="D180" s="14" t="s">
        <v>45</v>
      </c>
      <c r="E180" s="45" t="s">
        <v>46</v>
      </c>
      <c r="F180" s="54"/>
      <c r="G180" s="54"/>
      <c r="H180" s="54"/>
    </row>
    <row r="181" spans="1:8" ht="42" customHeight="1" hidden="1">
      <c r="A181" s="14"/>
      <c r="B181" s="14"/>
      <c r="C181" s="53" t="s">
        <v>577</v>
      </c>
      <c r="D181" s="14"/>
      <c r="E181" s="45" t="s">
        <v>547</v>
      </c>
      <c r="F181" s="54">
        <f>F182</f>
        <v>0</v>
      </c>
      <c r="G181" s="54">
        <f>G182</f>
        <v>0</v>
      </c>
      <c r="H181" s="54">
        <f>H182</f>
        <v>0</v>
      </c>
    </row>
    <row r="182" spans="1:8" ht="18.75" customHeight="1" hidden="1">
      <c r="A182" s="14"/>
      <c r="B182" s="14"/>
      <c r="C182" s="53"/>
      <c r="D182" s="14" t="s">
        <v>45</v>
      </c>
      <c r="E182" s="46" t="s">
        <v>46</v>
      </c>
      <c r="F182" s="54"/>
      <c r="G182" s="54"/>
      <c r="H182" s="54"/>
    </row>
    <row r="183" spans="1:8" ht="21" customHeight="1" hidden="1">
      <c r="A183" s="14"/>
      <c r="B183" s="14"/>
      <c r="C183" s="14" t="s">
        <v>610</v>
      </c>
      <c r="D183" s="18"/>
      <c r="E183" s="45" t="s">
        <v>611</v>
      </c>
      <c r="F183" s="54">
        <f>F184</f>
        <v>0</v>
      </c>
      <c r="G183" s="54">
        <f>G184</f>
        <v>0</v>
      </c>
      <c r="H183" s="54">
        <f>H184</f>
        <v>0</v>
      </c>
    </row>
    <row r="184" spans="1:8" ht="18.75" customHeight="1" hidden="1">
      <c r="A184" s="14"/>
      <c r="B184" s="14"/>
      <c r="C184" s="18"/>
      <c r="D184" s="14" t="s">
        <v>45</v>
      </c>
      <c r="E184" s="46" t="s">
        <v>46</v>
      </c>
      <c r="F184" s="54"/>
      <c r="G184" s="54"/>
      <c r="H184" s="54"/>
    </row>
    <row r="185" spans="1:8" ht="42" customHeight="1">
      <c r="A185" s="14"/>
      <c r="B185" s="14"/>
      <c r="C185" s="48" t="s">
        <v>488</v>
      </c>
      <c r="D185" s="14"/>
      <c r="E185" s="46" t="s">
        <v>548</v>
      </c>
      <c r="F185" s="55">
        <f>F186</f>
        <v>181.71759</v>
      </c>
      <c r="G185" s="55"/>
      <c r="H185" s="55">
        <f>H186</f>
        <v>24562.4</v>
      </c>
    </row>
    <row r="186" spans="1:9" ht="18.75" customHeight="1">
      <c r="A186" s="14"/>
      <c r="B186" s="14"/>
      <c r="C186" s="48"/>
      <c r="D186" s="48" t="s">
        <v>45</v>
      </c>
      <c r="E186" s="46" t="s">
        <v>46</v>
      </c>
      <c r="F186" s="55">
        <v>181.71759</v>
      </c>
      <c r="G186" s="55"/>
      <c r="H186" s="55">
        <v>24562.4</v>
      </c>
      <c r="I186" s="85"/>
    </row>
    <row r="187" spans="1:8" s="82" customFormat="1" ht="37.5" customHeight="1">
      <c r="A187" s="83"/>
      <c r="B187" s="83"/>
      <c r="C187" s="86" t="s">
        <v>488</v>
      </c>
      <c r="D187" s="83"/>
      <c r="E187" s="84" t="s">
        <v>549</v>
      </c>
      <c r="F187" s="110">
        <f>F188</f>
        <v>78121.8</v>
      </c>
      <c r="G187" s="110">
        <f>G188</f>
        <v>78718.2</v>
      </c>
      <c r="H187" s="110">
        <f>H188</f>
        <v>73687.1</v>
      </c>
    </row>
    <row r="188" spans="1:9" s="82" customFormat="1" ht="18.75" customHeight="1">
      <c r="A188" s="83"/>
      <c r="B188" s="83"/>
      <c r="C188" s="86"/>
      <c r="D188" s="86" t="s">
        <v>45</v>
      </c>
      <c r="E188" s="84" t="s">
        <v>46</v>
      </c>
      <c r="F188" s="110">
        <v>78121.8</v>
      </c>
      <c r="G188" s="110">
        <v>78718.2</v>
      </c>
      <c r="H188" s="110">
        <v>73687.1</v>
      </c>
      <c r="I188" s="85"/>
    </row>
    <row r="189" spans="1:8" ht="18.75" customHeight="1">
      <c r="A189" s="14"/>
      <c r="B189" s="14"/>
      <c r="C189" s="48" t="s">
        <v>706</v>
      </c>
      <c r="D189" s="14"/>
      <c r="E189" s="46" t="s">
        <v>282</v>
      </c>
      <c r="F189" s="54">
        <f>F190</f>
        <v>50</v>
      </c>
      <c r="G189" s="54">
        <f>G190</f>
        <v>50</v>
      </c>
      <c r="H189" s="54">
        <f>H190</f>
        <v>50</v>
      </c>
    </row>
    <row r="190" spans="1:8" ht="18.75" customHeight="1">
      <c r="A190" s="14"/>
      <c r="B190" s="14"/>
      <c r="C190" s="48"/>
      <c r="D190" s="48" t="s">
        <v>45</v>
      </c>
      <c r="E190" s="46" t="s">
        <v>46</v>
      </c>
      <c r="F190" s="54">
        <v>50</v>
      </c>
      <c r="G190" s="54">
        <v>50</v>
      </c>
      <c r="H190" s="54">
        <v>50</v>
      </c>
    </row>
    <row r="191" spans="1:8" ht="18.75" customHeight="1">
      <c r="A191" s="14"/>
      <c r="B191" s="14"/>
      <c r="C191" s="48" t="s">
        <v>645</v>
      </c>
      <c r="D191" s="14"/>
      <c r="E191" s="46" t="s">
        <v>623</v>
      </c>
      <c r="F191" s="55">
        <f>F192</f>
        <v>3656.9383</v>
      </c>
      <c r="G191" s="55">
        <f>G192</f>
        <v>41273.7</v>
      </c>
      <c r="H191" s="55"/>
    </row>
    <row r="192" spans="1:9" ht="18.75" customHeight="1">
      <c r="A192" s="14"/>
      <c r="B192" s="14"/>
      <c r="C192" s="48"/>
      <c r="D192" s="48" t="s">
        <v>45</v>
      </c>
      <c r="E192" s="46" t="s">
        <v>46</v>
      </c>
      <c r="F192" s="55">
        <v>3656.9383</v>
      </c>
      <c r="G192" s="55">
        <v>41273.7</v>
      </c>
      <c r="H192" s="55"/>
      <c r="I192" s="85"/>
    </row>
    <row r="193" spans="1:8" s="82" customFormat="1" ht="21" customHeight="1">
      <c r="A193" s="83"/>
      <c r="B193" s="83"/>
      <c r="C193" s="86" t="s">
        <v>645</v>
      </c>
      <c r="D193" s="83"/>
      <c r="E193" s="84" t="s">
        <v>646</v>
      </c>
      <c r="F193" s="110">
        <f>F194</f>
        <v>41273.7</v>
      </c>
      <c r="G193" s="110">
        <f>G194</f>
        <v>41273.7</v>
      </c>
      <c r="H193" s="110"/>
    </row>
    <row r="194" spans="1:9" s="82" customFormat="1" ht="18.75" customHeight="1">
      <c r="A194" s="83"/>
      <c r="B194" s="83"/>
      <c r="C194" s="86"/>
      <c r="D194" s="86" t="s">
        <v>45</v>
      </c>
      <c r="E194" s="84" t="s">
        <v>46</v>
      </c>
      <c r="F194" s="110">
        <v>41273.7</v>
      </c>
      <c r="G194" s="110">
        <v>41273.7</v>
      </c>
      <c r="H194" s="110"/>
      <c r="I194" s="85"/>
    </row>
    <row r="195" spans="1:8" ht="18.75" customHeight="1">
      <c r="A195" s="14"/>
      <c r="B195" s="14"/>
      <c r="C195" s="48" t="s">
        <v>1118</v>
      </c>
      <c r="D195" s="48"/>
      <c r="E195" s="46" t="s">
        <v>724</v>
      </c>
      <c r="F195" s="55"/>
      <c r="G195" s="54">
        <f>G196</f>
        <v>15507</v>
      </c>
      <c r="H195" s="54">
        <f>H196</f>
        <v>19010.4</v>
      </c>
    </row>
    <row r="196" spans="1:8" ht="18.75" customHeight="1">
      <c r="A196" s="14"/>
      <c r="B196" s="14"/>
      <c r="C196" s="48"/>
      <c r="D196" s="48" t="s">
        <v>45</v>
      </c>
      <c r="E196" s="46" t="s">
        <v>46</v>
      </c>
      <c r="F196" s="55"/>
      <c r="G196" s="54">
        <v>15507</v>
      </c>
      <c r="H196" s="54">
        <v>19010.4</v>
      </c>
    </row>
    <row r="197" spans="1:8" ht="18.75" customHeight="1">
      <c r="A197" s="14"/>
      <c r="B197" s="49" t="s">
        <v>327</v>
      </c>
      <c r="C197" s="49"/>
      <c r="D197" s="49"/>
      <c r="E197" s="97" t="s">
        <v>328</v>
      </c>
      <c r="F197" s="96">
        <f>F198+F210+F225</f>
        <v>33247.200000000004</v>
      </c>
      <c r="G197" s="96">
        <f>G198+G210+G225</f>
        <v>30186</v>
      </c>
      <c r="H197" s="96">
        <f>H198+H210+H225</f>
        <v>27167.300000000003</v>
      </c>
    </row>
    <row r="198" spans="1:8" ht="18.75" customHeight="1">
      <c r="A198" s="14"/>
      <c r="B198" s="100" t="s">
        <v>329</v>
      </c>
      <c r="C198" s="49"/>
      <c r="D198" s="49"/>
      <c r="E198" s="97" t="s">
        <v>330</v>
      </c>
      <c r="F198" s="96">
        <f>F199</f>
        <v>14104.800000000001</v>
      </c>
      <c r="G198" s="96">
        <f>G199</f>
        <v>12403.4</v>
      </c>
      <c r="H198" s="96">
        <f>H199</f>
        <v>11163.000000000002</v>
      </c>
    </row>
    <row r="199" spans="1:8" ht="37.5" customHeight="1">
      <c r="A199" s="18"/>
      <c r="B199" s="18"/>
      <c r="C199" s="18" t="s">
        <v>81</v>
      </c>
      <c r="D199" s="18" t="s">
        <v>274</v>
      </c>
      <c r="E199" s="95" t="s">
        <v>484</v>
      </c>
      <c r="F199" s="96">
        <f>F200+F204</f>
        <v>14104.800000000001</v>
      </c>
      <c r="G199" s="96">
        <f>G200+G204</f>
        <v>12403.4</v>
      </c>
      <c r="H199" s="96">
        <f>H200+H204</f>
        <v>11163.000000000002</v>
      </c>
    </row>
    <row r="200" spans="1:8" ht="18.75" customHeight="1">
      <c r="A200" s="18"/>
      <c r="B200" s="18"/>
      <c r="C200" s="18" t="s">
        <v>93</v>
      </c>
      <c r="D200" s="18" t="s">
        <v>274</v>
      </c>
      <c r="E200" s="95" t="s">
        <v>94</v>
      </c>
      <c r="F200" s="96">
        <f aca="true" t="shared" si="14" ref="F200:H202">F201</f>
        <v>1224.5</v>
      </c>
      <c r="G200" s="96">
        <f t="shared" si="14"/>
        <v>1040.8</v>
      </c>
      <c r="H200" s="96">
        <f t="shared" si="14"/>
        <v>936.7</v>
      </c>
    </row>
    <row r="201" spans="1:8" ht="24" customHeight="1">
      <c r="A201" s="18"/>
      <c r="B201" s="18"/>
      <c r="C201" s="18" t="s">
        <v>95</v>
      </c>
      <c r="D201" s="18"/>
      <c r="E201" s="95" t="s">
        <v>96</v>
      </c>
      <c r="F201" s="96">
        <f t="shared" si="14"/>
        <v>1224.5</v>
      </c>
      <c r="G201" s="96">
        <f t="shared" si="14"/>
        <v>1040.8</v>
      </c>
      <c r="H201" s="96">
        <f t="shared" si="14"/>
        <v>936.7</v>
      </c>
    </row>
    <row r="202" spans="1:8" ht="18.75" customHeight="1">
      <c r="A202" s="18"/>
      <c r="B202" s="18"/>
      <c r="C202" s="14" t="s">
        <v>97</v>
      </c>
      <c r="D202" s="14" t="s">
        <v>274</v>
      </c>
      <c r="E202" s="45" t="s">
        <v>98</v>
      </c>
      <c r="F202" s="54">
        <f t="shared" si="14"/>
        <v>1224.5</v>
      </c>
      <c r="G202" s="54">
        <f t="shared" si="14"/>
        <v>1040.8</v>
      </c>
      <c r="H202" s="54">
        <f t="shared" si="14"/>
        <v>936.7</v>
      </c>
    </row>
    <row r="203" spans="1:8" ht="18.75" customHeight="1">
      <c r="A203" s="14"/>
      <c r="B203" s="14"/>
      <c r="C203" s="14"/>
      <c r="D203" s="14" t="s">
        <v>14</v>
      </c>
      <c r="E203" s="46" t="s">
        <v>15</v>
      </c>
      <c r="F203" s="54">
        <v>1224.5</v>
      </c>
      <c r="G203" s="54">
        <v>1040.8</v>
      </c>
      <c r="H203" s="54">
        <v>936.7</v>
      </c>
    </row>
    <row r="204" spans="1:8" ht="37.5" customHeight="1">
      <c r="A204" s="18"/>
      <c r="B204" s="18"/>
      <c r="C204" s="18" t="s">
        <v>115</v>
      </c>
      <c r="D204" s="18" t="s">
        <v>274</v>
      </c>
      <c r="E204" s="95" t="s">
        <v>550</v>
      </c>
      <c r="F204" s="96">
        <f aca="true" t="shared" si="15" ref="F204:H205">F205</f>
        <v>12880.300000000001</v>
      </c>
      <c r="G204" s="96">
        <f t="shared" si="15"/>
        <v>11362.6</v>
      </c>
      <c r="H204" s="96">
        <f t="shared" si="15"/>
        <v>10226.300000000001</v>
      </c>
    </row>
    <row r="205" spans="1:8" ht="25.5" customHeight="1">
      <c r="A205" s="18"/>
      <c r="B205" s="18"/>
      <c r="C205" s="18" t="s">
        <v>116</v>
      </c>
      <c r="D205" s="18"/>
      <c r="E205" s="95" t="s">
        <v>27</v>
      </c>
      <c r="F205" s="96">
        <f t="shared" si="15"/>
        <v>12880.300000000001</v>
      </c>
      <c r="G205" s="96">
        <f t="shared" si="15"/>
        <v>11362.6</v>
      </c>
      <c r="H205" s="96">
        <f t="shared" si="15"/>
        <v>10226.300000000001</v>
      </c>
    </row>
    <row r="206" spans="1:12" ht="18.75" customHeight="1">
      <c r="A206" s="18"/>
      <c r="B206" s="18"/>
      <c r="C206" s="14" t="s">
        <v>117</v>
      </c>
      <c r="D206" s="14" t="s">
        <v>274</v>
      </c>
      <c r="E206" s="45" t="s">
        <v>118</v>
      </c>
      <c r="F206" s="54">
        <f>SUM(F207:F209)</f>
        <v>12880.300000000001</v>
      </c>
      <c r="G206" s="54">
        <f>SUM(G207:G209)</f>
        <v>11362.6</v>
      </c>
      <c r="H206" s="54">
        <f>SUM(H207:H209)</f>
        <v>10226.300000000001</v>
      </c>
      <c r="I206" s="93">
        <f>F206+F221</f>
        <v>20611.2</v>
      </c>
      <c r="J206" s="93">
        <f>G206+G221</f>
        <v>17900.8</v>
      </c>
      <c r="K206" s="93">
        <f>H206+H221</f>
        <v>16110.7</v>
      </c>
      <c r="L206" s="93"/>
    </row>
    <row r="207" spans="1:12" ht="37.5" customHeight="1">
      <c r="A207" s="14"/>
      <c r="B207" s="14"/>
      <c r="C207" s="14"/>
      <c r="D207" s="14" t="s">
        <v>31</v>
      </c>
      <c r="E207" s="46" t="s">
        <v>32</v>
      </c>
      <c r="F207" s="54">
        <v>11836.1</v>
      </c>
      <c r="G207" s="54">
        <v>10242.8</v>
      </c>
      <c r="H207" s="54">
        <v>9218.5</v>
      </c>
      <c r="I207" s="93">
        <f>F207+F222</f>
        <v>18758.4</v>
      </c>
      <c r="J207" s="93">
        <f aca="true" t="shared" si="16" ref="J207:K209">G207+G222</f>
        <v>16233.3</v>
      </c>
      <c r="K207" s="93">
        <f t="shared" si="16"/>
        <v>14609.9</v>
      </c>
      <c r="L207" s="93"/>
    </row>
    <row r="208" spans="1:12" ht="18.75" customHeight="1">
      <c r="A208" s="14"/>
      <c r="B208" s="14"/>
      <c r="C208" s="14"/>
      <c r="D208" s="14" t="s">
        <v>14</v>
      </c>
      <c r="E208" s="46" t="s">
        <v>15</v>
      </c>
      <c r="F208" s="54">
        <f>1228-200</f>
        <v>1028</v>
      </c>
      <c r="G208" s="54">
        <v>1105.2</v>
      </c>
      <c r="H208" s="54">
        <v>994.7</v>
      </c>
      <c r="I208" s="93">
        <f>F208+F223</f>
        <v>1831.7</v>
      </c>
      <c r="J208" s="93">
        <f t="shared" si="16"/>
        <v>1648.5</v>
      </c>
      <c r="K208" s="93">
        <f t="shared" si="16"/>
        <v>1483.7</v>
      </c>
      <c r="L208" s="93"/>
    </row>
    <row r="209" spans="1:12" ht="18.75" customHeight="1">
      <c r="A209" s="14"/>
      <c r="B209" s="14"/>
      <c r="C209" s="14"/>
      <c r="D209" s="14" t="s">
        <v>45</v>
      </c>
      <c r="E209" s="46" t="s">
        <v>46</v>
      </c>
      <c r="F209" s="54">
        <v>16.2</v>
      </c>
      <c r="G209" s="54">
        <v>14.6</v>
      </c>
      <c r="H209" s="54">
        <v>13.1</v>
      </c>
      <c r="I209" s="93">
        <f>F209+F224</f>
        <v>21.1</v>
      </c>
      <c r="J209" s="93">
        <f t="shared" si="16"/>
        <v>19</v>
      </c>
      <c r="K209" s="93">
        <f t="shared" si="16"/>
        <v>17.1</v>
      </c>
      <c r="L209" s="93"/>
    </row>
    <row r="210" spans="1:8" ht="18.75" customHeight="1">
      <c r="A210" s="14"/>
      <c r="B210" s="100" t="s">
        <v>332</v>
      </c>
      <c r="C210" s="49"/>
      <c r="D210" s="49"/>
      <c r="E210" s="97" t="s">
        <v>333</v>
      </c>
      <c r="F210" s="96">
        <f>F211</f>
        <v>16432.4</v>
      </c>
      <c r="G210" s="96">
        <f>G211</f>
        <v>15157.599999999999</v>
      </c>
      <c r="H210" s="96">
        <f>H211</f>
        <v>13641.8</v>
      </c>
    </row>
    <row r="211" spans="1:8" ht="37.5" customHeight="1">
      <c r="A211" s="18"/>
      <c r="B211" s="18"/>
      <c r="C211" s="18" t="s">
        <v>81</v>
      </c>
      <c r="D211" s="18" t="s">
        <v>274</v>
      </c>
      <c r="E211" s="95" t="s">
        <v>484</v>
      </c>
      <c r="F211" s="96">
        <f>F212+F219</f>
        <v>16432.4</v>
      </c>
      <c r="G211" s="96">
        <f>G212+G219</f>
        <v>15157.599999999999</v>
      </c>
      <c r="H211" s="96">
        <f>H212+H219</f>
        <v>13641.8</v>
      </c>
    </row>
    <row r="212" spans="1:8" ht="18.75" customHeight="1">
      <c r="A212" s="18"/>
      <c r="B212" s="18"/>
      <c r="C212" s="18" t="s">
        <v>93</v>
      </c>
      <c r="D212" s="18" t="s">
        <v>274</v>
      </c>
      <c r="E212" s="95" t="s">
        <v>94</v>
      </c>
      <c r="F212" s="96">
        <f>F213</f>
        <v>8701.5</v>
      </c>
      <c r="G212" s="96">
        <f>G213</f>
        <v>8619.4</v>
      </c>
      <c r="H212" s="96">
        <f>H213</f>
        <v>7757.4</v>
      </c>
    </row>
    <row r="213" spans="1:8" ht="23.25" customHeight="1">
      <c r="A213" s="18"/>
      <c r="B213" s="18"/>
      <c r="C213" s="18" t="s">
        <v>99</v>
      </c>
      <c r="D213" s="18"/>
      <c r="E213" s="95" t="s">
        <v>451</v>
      </c>
      <c r="F213" s="96">
        <f>F214+F217</f>
        <v>8701.5</v>
      </c>
      <c r="G213" s="96">
        <f>G214+G217</f>
        <v>8619.4</v>
      </c>
      <c r="H213" s="96">
        <f>H214+H217</f>
        <v>7757.4</v>
      </c>
    </row>
    <row r="214" spans="1:8" ht="18.75" customHeight="1">
      <c r="A214" s="18"/>
      <c r="B214" s="18"/>
      <c r="C214" s="14" t="s">
        <v>100</v>
      </c>
      <c r="D214" s="14" t="s">
        <v>274</v>
      </c>
      <c r="E214" s="45" t="s">
        <v>509</v>
      </c>
      <c r="F214" s="54">
        <f>F215+F216</f>
        <v>8159.9</v>
      </c>
      <c r="G214" s="54">
        <f>G215+G216</f>
        <v>8159</v>
      </c>
      <c r="H214" s="54">
        <f>H215+H216</f>
        <v>7343.099999999999</v>
      </c>
    </row>
    <row r="215" spans="1:8" ht="18.75" customHeight="1">
      <c r="A215" s="14"/>
      <c r="B215" s="14"/>
      <c r="C215" s="14"/>
      <c r="D215" s="14" t="s">
        <v>14</v>
      </c>
      <c r="E215" s="46" t="s">
        <v>15</v>
      </c>
      <c r="F215" s="54">
        <v>88</v>
      </c>
      <c r="G215" s="54">
        <v>88</v>
      </c>
      <c r="H215" s="54">
        <v>79.2</v>
      </c>
    </row>
    <row r="216" spans="1:8" ht="18.75" customHeight="1">
      <c r="A216" s="14"/>
      <c r="B216" s="14"/>
      <c r="C216" s="14"/>
      <c r="D216" s="14" t="s">
        <v>11</v>
      </c>
      <c r="E216" s="46" t="s">
        <v>12</v>
      </c>
      <c r="F216" s="54">
        <v>8071.9</v>
      </c>
      <c r="G216" s="54">
        <v>8071</v>
      </c>
      <c r="H216" s="54">
        <v>7263.9</v>
      </c>
    </row>
    <row r="217" spans="1:8" ht="18.75" customHeight="1">
      <c r="A217" s="18"/>
      <c r="B217" s="18"/>
      <c r="C217" s="14" t="s">
        <v>102</v>
      </c>
      <c r="D217" s="14" t="s">
        <v>274</v>
      </c>
      <c r="E217" s="45" t="s">
        <v>103</v>
      </c>
      <c r="F217" s="54">
        <f>F218</f>
        <v>541.6</v>
      </c>
      <c r="G217" s="54">
        <f>G218</f>
        <v>460.4</v>
      </c>
      <c r="H217" s="54">
        <f>H218</f>
        <v>414.3</v>
      </c>
    </row>
    <row r="218" spans="1:8" ht="18.75" customHeight="1">
      <c r="A218" s="14"/>
      <c r="B218" s="14"/>
      <c r="C218" s="14"/>
      <c r="D218" s="14" t="s">
        <v>11</v>
      </c>
      <c r="E218" s="46" t="s">
        <v>12</v>
      </c>
      <c r="F218" s="54">
        <v>541.6</v>
      </c>
      <c r="G218" s="54">
        <v>460.4</v>
      </c>
      <c r="H218" s="54">
        <v>414.3</v>
      </c>
    </row>
    <row r="219" spans="1:8" ht="37.5" customHeight="1">
      <c r="A219" s="18"/>
      <c r="B219" s="18"/>
      <c r="C219" s="18" t="s">
        <v>115</v>
      </c>
      <c r="D219" s="18" t="s">
        <v>274</v>
      </c>
      <c r="E219" s="95" t="s">
        <v>550</v>
      </c>
      <c r="F219" s="96">
        <f aca="true" t="shared" si="17" ref="F219:H220">F220</f>
        <v>7730.9</v>
      </c>
      <c r="G219" s="96">
        <f t="shared" si="17"/>
        <v>6538.2</v>
      </c>
      <c r="H219" s="96">
        <f t="shared" si="17"/>
        <v>5884.4</v>
      </c>
    </row>
    <row r="220" spans="1:8" ht="24" customHeight="1">
      <c r="A220" s="18"/>
      <c r="B220" s="18"/>
      <c r="C220" s="18" t="s">
        <v>116</v>
      </c>
      <c r="D220" s="18"/>
      <c r="E220" s="95" t="s">
        <v>27</v>
      </c>
      <c r="F220" s="96">
        <f t="shared" si="17"/>
        <v>7730.9</v>
      </c>
      <c r="G220" s="96">
        <f t="shared" si="17"/>
        <v>6538.2</v>
      </c>
      <c r="H220" s="96">
        <f t="shared" si="17"/>
        <v>5884.4</v>
      </c>
    </row>
    <row r="221" spans="1:8" ht="18.75" customHeight="1">
      <c r="A221" s="14"/>
      <c r="B221" s="14"/>
      <c r="C221" s="14" t="s">
        <v>117</v>
      </c>
      <c r="D221" s="14" t="s">
        <v>274</v>
      </c>
      <c r="E221" s="45" t="s">
        <v>118</v>
      </c>
      <c r="F221" s="54">
        <f>SUM(F222:F224)</f>
        <v>7730.9</v>
      </c>
      <c r="G221" s="54">
        <f>SUM(G222:G224)</f>
        <v>6538.2</v>
      </c>
      <c r="H221" s="54">
        <f>SUM(H222:H224)</f>
        <v>5884.4</v>
      </c>
    </row>
    <row r="222" spans="1:8" ht="39" customHeight="1">
      <c r="A222" s="14"/>
      <c r="B222" s="14"/>
      <c r="C222" s="14"/>
      <c r="D222" s="14" t="s">
        <v>31</v>
      </c>
      <c r="E222" s="46" t="s">
        <v>32</v>
      </c>
      <c r="F222" s="54">
        <v>6922.3</v>
      </c>
      <c r="G222" s="54">
        <v>5990.5</v>
      </c>
      <c r="H222" s="54">
        <v>5391.4</v>
      </c>
    </row>
    <row r="223" spans="1:8" ht="18.75" customHeight="1">
      <c r="A223" s="14"/>
      <c r="B223" s="14"/>
      <c r="C223" s="14"/>
      <c r="D223" s="14" t="s">
        <v>14</v>
      </c>
      <c r="E223" s="46" t="s">
        <v>15</v>
      </c>
      <c r="F223" s="54">
        <f>603.7+200</f>
        <v>803.7</v>
      </c>
      <c r="G223" s="54">
        <v>543.3</v>
      </c>
      <c r="H223" s="54">
        <v>489</v>
      </c>
    </row>
    <row r="224" spans="1:8" ht="18.75" customHeight="1">
      <c r="A224" s="14"/>
      <c r="B224" s="14"/>
      <c r="C224" s="14"/>
      <c r="D224" s="14" t="s">
        <v>45</v>
      </c>
      <c r="E224" s="46" t="s">
        <v>46</v>
      </c>
      <c r="F224" s="54">
        <v>4.9</v>
      </c>
      <c r="G224" s="54">
        <v>4.4</v>
      </c>
      <c r="H224" s="54">
        <v>4</v>
      </c>
    </row>
    <row r="225" spans="1:8" ht="18.75" customHeight="1">
      <c r="A225" s="14"/>
      <c r="B225" s="49" t="s">
        <v>334</v>
      </c>
      <c r="C225" s="49"/>
      <c r="D225" s="49"/>
      <c r="E225" s="97" t="s">
        <v>335</v>
      </c>
      <c r="F225" s="96">
        <f aca="true" t="shared" si="18" ref="F225:H226">F226</f>
        <v>2710</v>
      </c>
      <c r="G225" s="96">
        <f t="shared" si="18"/>
        <v>2625</v>
      </c>
      <c r="H225" s="96">
        <f t="shared" si="18"/>
        <v>2362.5</v>
      </c>
    </row>
    <row r="226" spans="1:8" ht="37.5" customHeight="1">
      <c r="A226" s="18"/>
      <c r="B226" s="18"/>
      <c r="C226" s="18" t="s">
        <v>81</v>
      </c>
      <c r="D226" s="18" t="s">
        <v>274</v>
      </c>
      <c r="E226" s="95" t="s">
        <v>484</v>
      </c>
      <c r="F226" s="96">
        <f t="shared" si="18"/>
        <v>2710</v>
      </c>
      <c r="G226" s="96">
        <f t="shared" si="18"/>
        <v>2625</v>
      </c>
      <c r="H226" s="96">
        <f t="shared" si="18"/>
        <v>2362.5</v>
      </c>
    </row>
    <row r="227" spans="1:8" ht="18.75" customHeight="1">
      <c r="A227" s="18"/>
      <c r="B227" s="18"/>
      <c r="C227" s="18" t="s">
        <v>82</v>
      </c>
      <c r="D227" s="18" t="s">
        <v>274</v>
      </c>
      <c r="E227" s="95" t="s">
        <v>331</v>
      </c>
      <c r="F227" s="96">
        <f>F228+F237</f>
        <v>2710</v>
      </c>
      <c r="G227" s="96">
        <f>G228+G237</f>
        <v>2625</v>
      </c>
      <c r="H227" s="96">
        <f>H228+H237</f>
        <v>2362.5</v>
      </c>
    </row>
    <row r="228" spans="1:8" ht="18.75" customHeight="1">
      <c r="A228" s="18"/>
      <c r="B228" s="18"/>
      <c r="C228" s="18" t="s">
        <v>83</v>
      </c>
      <c r="D228" s="18"/>
      <c r="E228" s="95" t="s">
        <v>84</v>
      </c>
      <c r="F228" s="96">
        <f>F229+F233+F231+F235</f>
        <v>2700</v>
      </c>
      <c r="G228" s="96">
        <f>G229+G233+G231+G235</f>
        <v>2625</v>
      </c>
      <c r="H228" s="96">
        <f>H229+H233+H231+H235</f>
        <v>2362.5</v>
      </c>
    </row>
    <row r="229" spans="1:8" ht="18.75" customHeight="1">
      <c r="A229" s="18"/>
      <c r="B229" s="18"/>
      <c r="C229" s="14" t="s">
        <v>85</v>
      </c>
      <c r="D229" s="14" t="s">
        <v>274</v>
      </c>
      <c r="E229" s="45" t="s">
        <v>551</v>
      </c>
      <c r="F229" s="54">
        <f>F230</f>
        <v>2200</v>
      </c>
      <c r="G229" s="54">
        <f>G230</f>
        <v>2200</v>
      </c>
      <c r="H229" s="54">
        <f>H230</f>
        <v>1980</v>
      </c>
    </row>
    <row r="230" spans="1:8" ht="18.75" customHeight="1">
      <c r="A230" s="14"/>
      <c r="B230" s="14"/>
      <c r="C230" s="14"/>
      <c r="D230" s="14" t="s">
        <v>14</v>
      </c>
      <c r="E230" s="46" t="s">
        <v>15</v>
      </c>
      <c r="F230" s="54">
        <v>2200</v>
      </c>
      <c r="G230" s="54">
        <v>2200</v>
      </c>
      <c r="H230" s="54">
        <v>1980</v>
      </c>
    </row>
    <row r="231" spans="1:8" ht="18.75" customHeight="1">
      <c r="A231" s="14"/>
      <c r="B231" s="14"/>
      <c r="C231" s="14" t="s">
        <v>467</v>
      </c>
      <c r="D231" s="14"/>
      <c r="E231" s="46" t="s">
        <v>552</v>
      </c>
      <c r="F231" s="54">
        <f>F232</f>
        <v>500</v>
      </c>
      <c r="G231" s="54">
        <f>G232</f>
        <v>425</v>
      </c>
      <c r="H231" s="54">
        <f>H232</f>
        <v>382.5</v>
      </c>
    </row>
    <row r="232" spans="1:8" ht="38.25" customHeight="1">
      <c r="A232" s="14"/>
      <c r="B232" s="14"/>
      <c r="C232" s="14"/>
      <c r="D232" s="14" t="s">
        <v>31</v>
      </c>
      <c r="E232" s="46" t="s">
        <v>32</v>
      </c>
      <c r="F232" s="54">
        <v>500</v>
      </c>
      <c r="G232" s="54">
        <v>425</v>
      </c>
      <c r="H232" s="54">
        <v>382.5</v>
      </c>
    </row>
    <row r="233" spans="1:8" s="82" customFormat="1" ht="18.75" customHeight="1" hidden="1">
      <c r="A233" s="83"/>
      <c r="B233" s="83"/>
      <c r="C233" s="83" t="s">
        <v>467</v>
      </c>
      <c r="D233" s="83"/>
      <c r="E233" s="84" t="s">
        <v>553</v>
      </c>
      <c r="F233" s="102">
        <f>F234</f>
        <v>0</v>
      </c>
      <c r="G233" s="102">
        <f>G234</f>
        <v>0</v>
      </c>
      <c r="H233" s="102">
        <f>H234</f>
        <v>0</v>
      </c>
    </row>
    <row r="234" spans="1:8" s="82" customFormat="1" ht="35.25" customHeight="1" hidden="1">
      <c r="A234" s="83"/>
      <c r="B234" s="83"/>
      <c r="C234" s="83"/>
      <c r="D234" s="83" t="s">
        <v>31</v>
      </c>
      <c r="E234" s="84" t="s">
        <v>32</v>
      </c>
      <c r="F234" s="102"/>
      <c r="G234" s="102"/>
      <c r="H234" s="102"/>
    </row>
    <row r="235" spans="1:8" ht="29.25" customHeight="1" hidden="1">
      <c r="A235" s="14"/>
      <c r="B235" s="14"/>
      <c r="C235" s="14" t="s">
        <v>655</v>
      </c>
      <c r="D235" s="14"/>
      <c r="E235" s="46" t="s">
        <v>656</v>
      </c>
      <c r="F235" s="111">
        <f>F236</f>
        <v>0</v>
      </c>
      <c r="G235" s="111">
        <f>G236</f>
        <v>0</v>
      </c>
      <c r="H235" s="111">
        <f>H236</f>
        <v>0</v>
      </c>
    </row>
    <row r="236" spans="1:8" ht="18.75" customHeight="1" hidden="1">
      <c r="A236" s="14"/>
      <c r="B236" s="14"/>
      <c r="C236" s="14"/>
      <c r="D236" s="14" t="s">
        <v>11</v>
      </c>
      <c r="E236" s="46" t="s">
        <v>12</v>
      </c>
      <c r="F236" s="111"/>
      <c r="G236" s="111"/>
      <c r="H236" s="111"/>
    </row>
    <row r="237" spans="1:8" ht="18.75" customHeight="1">
      <c r="A237" s="14"/>
      <c r="B237" s="14"/>
      <c r="C237" s="18" t="s">
        <v>275</v>
      </c>
      <c r="D237" s="18"/>
      <c r="E237" s="95" t="s">
        <v>450</v>
      </c>
      <c r="F237" s="96">
        <f>F238</f>
        <v>10</v>
      </c>
      <c r="G237" s="96"/>
      <c r="H237" s="96"/>
    </row>
    <row r="238" spans="1:8" ht="18.75" customHeight="1">
      <c r="A238" s="14"/>
      <c r="B238" s="14"/>
      <c r="C238" s="14" t="s">
        <v>276</v>
      </c>
      <c r="D238" s="14" t="s">
        <v>274</v>
      </c>
      <c r="E238" s="60" t="s">
        <v>707</v>
      </c>
      <c r="F238" s="54">
        <f>F239</f>
        <v>10</v>
      </c>
      <c r="G238" s="54"/>
      <c r="H238" s="54"/>
    </row>
    <row r="239" spans="1:9" ht="43.5" customHeight="1">
      <c r="A239" s="14"/>
      <c r="B239" s="14"/>
      <c r="C239" s="14"/>
      <c r="D239" s="14" t="s">
        <v>31</v>
      </c>
      <c r="E239" s="46" t="s">
        <v>32</v>
      </c>
      <c r="F239" s="54">
        <v>10</v>
      </c>
      <c r="G239" s="54"/>
      <c r="H239" s="54"/>
      <c r="I239" s="85"/>
    </row>
    <row r="240" spans="1:8" ht="22.5" customHeight="1">
      <c r="A240" s="53"/>
      <c r="B240" s="49" t="s">
        <v>336</v>
      </c>
      <c r="C240" s="49"/>
      <c r="D240" s="49"/>
      <c r="E240" s="97" t="s">
        <v>337</v>
      </c>
      <c r="F240" s="96">
        <f>F261+F280+F294+F241+F273</f>
        <v>337142.6</v>
      </c>
      <c r="G240" s="96">
        <f>G261+G280+G294+G241+G273</f>
        <v>334084.4</v>
      </c>
      <c r="H240" s="96">
        <f>H261+H280+H294+H241+H273</f>
        <v>277279.5</v>
      </c>
    </row>
    <row r="241" spans="1:8" ht="22.5" customHeight="1">
      <c r="A241" s="53"/>
      <c r="B241" s="49" t="s">
        <v>468</v>
      </c>
      <c r="C241" s="49"/>
      <c r="D241" s="49"/>
      <c r="E241" s="20" t="s">
        <v>469</v>
      </c>
      <c r="F241" s="96">
        <f>F249+F242</f>
        <v>3069.4</v>
      </c>
      <c r="G241" s="96">
        <f>G249+G242</f>
        <v>2869.3</v>
      </c>
      <c r="H241" s="96">
        <f>H249+H242</f>
        <v>2731.7</v>
      </c>
    </row>
    <row r="242" spans="1:8" ht="24" customHeight="1">
      <c r="A242" s="53"/>
      <c r="B242" s="49"/>
      <c r="C242" s="18" t="s">
        <v>81</v>
      </c>
      <c r="D242" s="18" t="s">
        <v>274</v>
      </c>
      <c r="E242" s="95" t="s">
        <v>484</v>
      </c>
      <c r="F242" s="96">
        <f aca="true" t="shared" si="19" ref="F242:H243">F243</f>
        <v>1494.2</v>
      </c>
      <c r="G242" s="96">
        <f t="shared" si="19"/>
        <v>1494.2</v>
      </c>
      <c r="H242" s="96">
        <f t="shared" si="19"/>
        <v>1494.2</v>
      </c>
    </row>
    <row r="243" spans="1:8" ht="22.5" customHeight="1">
      <c r="A243" s="53"/>
      <c r="B243" s="49"/>
      <c r="C243" s="18" t="s">
        <v>82</v>
      </c>
      <c r="D243" s="18" t="s">
        <v>274</v>
      </c>
      <c r="E243" s="95" t="s">
        <v>331</v>
      </c>
      <c r="F243" s="96">
        <f t="shared" si="19"/>
        <v>1494.2</v>
      </c>
      <c r="G243" s="96">
        <f t="shared" si="19"/>
        <v>1494.2</v>
      </c>
      <c r="H243" s="96">
        <f t="shared" si="19"/>
        <v>1494.2</v>
      </c>
    </row>
    <row r="244" spans="1:8" ht="22.5" customHeight="1">
      <c r="A244" s="53"/>
      <c r="B244" s="49"/>
      <c r="C244" s="18" t="s">
        <v>83</v>
      </c>
      <c r="D244" s="18"/>
      <c r="E244" s="95" t="s">
        <v>84</v>
      </c>
      <c r="F244" s="96">
        <f>F245+F247</f>
        <v>1494.2</v>
      </c>
      <c r="G244" s="96">
        <f>G245+G247</f>
        <v>1494.2</v>
      </c>
      <c r="H244" s="96">
        <f>H245+H247</f>
        <v>1494.2</v>
      </c>
    </row>
    <row r="245" spans="1:8" s="82" customFormat="1" ht="24" customHeight="1">
      <c r="A245" s="112"/>
      <c r="B245" s="87"/>
      <c r="C245" s="86" t="s">
        <v>535</v>
      </c>
      <c r="D245" s="87"/>
      <c r="E245" s="88" t="s">
        <v>436</v>
      </c>
      <c r="F245" s="102">
        <f>F246</f>
        <v>1364.7</v>
      </c>
      <c r="G245" s="102">
        <f>G246</f>
        <v>1364.7</v>
      </c>
      <c r="H245" s="102">
        <f>H246</f>
        <v>1364.7</v>
      </c>
    </row>
    <row r="246" spans="1:8" s="82" customFormat="1" ht="18.75" customHeight="1">
      <c r="A246" s="112"/>
      <c r="B246" s="87"/>
      <c r="C246" s="86"/>
      <c r="D246" s="89" t="s">
        <v>11</v>
      </c>
      <c r="E246" s="90" t="s">
        <v>12</v>
      </c>
      <c r="F246" s="102">
        <v>1364.7</v>
      </c>
      <c r="G246" s="102">
        <v>1364.7</v>
      </c>
      <c r="H246" s="102">
        <v>1364.7</v>
      </c>
    </row>
    <row r="247" spans="1:8" s="82" customFormat="1" ht="37.5" customHeight="1">
      <c r="A247" s="112"/>
      <c r="B247" s="87"/>
      <c r="C247" s="86" t="s">
        <v>536</v>
      </c>
      <c r="D247" s="87"/>
      <c r="E247" s="88" t="s">
        <v>448</v>
      </c>
      <c r="F247" s="102">
        <f>F248</f>
        <v>129.5</v>
      </c>
      <c r="G247" s="102">
        <f>G248</f>
        <v>129.5</v>
      </c>
      <c r="H247" s="102">
        <f>H248</f>
        <v>129.5</v>
      </c>
    </row>
    <row r="248" spans="1:8" s="82" customFormat="1" ht="18.75" customHeight="1">
      <c r="A248" s="112"/>
      <c r="B248" s="87"/>
      <c r="C248" s="87"/>
      <c r="D248" s="89" t="s">
        <v>11</v>
      </c>
      <c r="E248" s="90" t="s">
        <v>12</v>
      </c>
      <c r="F248" s="102">
        <v>129.5</v>
      </c>
      <c r="G248" s="102">
        <v>129.5</v>
      </c>
      <c r="H248" s="102">
        <v>129.5</v>
      </c>
    </row>
    <row r="249" spans="1:8" ht="22.5" customHeight="1">
      <c r="A249" s="53"/>
      <c r="B249" s="49"/>
      <c r="C249" s="18" t="s">
        <v>119</v>
      </c>
      <c r="D249" s="18" t="s">
        <v>274</v>
      </c>
      <c r="E249" s="20" t="s">
        <v>120</v>
      </c>
      <c r="F249" s="96">
        <f>F250</f>
        <v>1575.2</v>
      </c>
      <c r="G249" s="96">
        <f>G250</f>
        <v>1375.1</v>
      </c>
      <c r="H249" s="96">
        <f>H250</f>
        <v>1237.5</v>
      </c>
    </row>
    <row r="250" spans="1:8" ht="22.5" customHeight="1">
      <c r="A250" s="53"/>
      <c r="B250" s="49"/>
      <c r="C250" s="18" t="s">
        <v>537</v>
      </c>
      <c r="D250" s="18" t="s">
        <v>274</v>
      </c>
      <c r="E250" s="20" t="s">
        <v>470</v>
      </c>
      <c r="F250" s="96">
        <f>F251+F258</f>
        <v>1575.2</v>
      </c>
      <c r="G250" s="96">
        <f>G251+G258</f>
        <v>1375.1</v>
      </c>
      <c r="H250" s="96">
        <f>H251+H258</f>
        <v>1237.5</v>
      </c>
    </row>
    <row r="251" spans="1:8" ht="27" customHeight="1">
      <c r="A251" s="53"/>
      <c r="B251" s="49"/>
      <c r="C251" s="18" t="s">
        <v>538</v>
      </c>
      <c r="D251" s="18"/>
      <c r="E251" s="95" t="s">
        <v>520</v>
      </c>
      <c r="F251" s="96">
        <f>F252+F254+F256</f>
        <v>775.2</v>
      </c>
      <c r="G251" s="96">
        <f>G252+G254+G256</f>
        <v>575.1</v>
      </c>
      <c r="H251" s="96">
        <f>H252+H254+H256</f>
        <v>517.5</v>
      </c>
    </row>
    <row r="252" spans="1:8" ht="31.5" customHeight="1">
      <c r="A252" s="53"/>
      <c r="B252" s="49"/>
      <c r="C252" s="14" t="s">
        <v>587</v>
      </c>
      <c r="D252" s="14" t="s">
        <v>274</v>
      </c>
      <c r="E252" s="45" t="s">
        <v>521</v>
      </c>
      <c r="F252" s="54">
        <f>F253</f>
        <v>675</v>
      </c>
      <c r="G252" s="54">
        <f>G253</f>
        <v>575</v>
      </c>
      <c r="H252" s="54">
        <f>H253</f>
        <v>517.5</v>
      </c>
    </row>
    <row r="253" spans="1:8" ht="30.75" customHeight="1">
      <c r="A253" s="53"/>
      <c r="B253" s="49"/>
      <c r="C253" s="14"/>
      <c r="D253" s="14" t="s">
        <v>45</v>
      </c>
      <c r="E253" s="46" t="s">
        <v>46</v>
      </c>
      <c r="F253" s="54">
        <v>675</v>
      </c>
      <c r="G253" s="54">
        <v>575</v>
      </c>
      <c r="H253" s="54">
        <v>517.5</v>
      </c>
    </row>
    <row r="254" spans="1:8" s="82" customFormat="1" ht="39.75" customHeight="1">
      <c r="A254" s="112"/>
      <c r="B254" s="87"/>
      <c r="C254" s="83" t="s">
        <v>612</v>
      </c>
      <c r="D254" s="83" t="s">
        <v>274</v>
      </c>
      <c r="E254" s="296" t="s">
        <v>1113</v>
      </c>
      <c r="F254" s="102">
        <f>F255</f>
        <v>0.2</v>
      </c>
      <c r="G254" s="102">
        <f>G255</f>
        <v>0.1</v>
      </c>
      <c r="H254" s="102"/>
    </row>
    <row r="255" spans="1:8" s="82" customFormat="1" ht="22.5" customHeight="1">
      <c r="A255" s="112"/>
      <c r="B255" s="87"/>
      <c r="C255" s="83"/>
      <c r="D255" s="83" t="s">
        <v>45</v>
      </c>
      <c r="E255" s="84" t="s">
        <v>46</v>
      </c>
      <c r="F255" s="102">
        <v>0.2</v>
      </c>
      <c r="G255" s="102">
        <v>0.1</v>
      </c>
      <c r="H255" s="102"/>
    </row>
    <row r="256" spans="1:8" s="82" customFormat="1" ht="22.5" customHeight="1">
      <c r="A256" s="112"/>
      <c r="B256" s="87"/>
      <c r="C256" s="14" t="s">
        <v>1114</v>
      </c>
      <c r="D256" s="14" t="s">
        <v>274</v>
      </c>
      <c r="E256" s="45" t="s">
        <v>708</v>
      </c>
      <c r="F256" s="54">
        <f>F257</f>
        <v>100</v>
      </c>
      <c r="G256" s="54"/>
      <c r="H256" s="54"/>
    </row>
    <row r="257" spans="1:8" s="82" customFormat="1" ht="22.5" customHeight="1">
      <c r="A257" s="112"/>
      <c r="B257" s="87"/>
      <c r="C257" s="14"/>
      <c r="D257" s="14" t="s">
        <v>14</v>
      </c>
      <c r="E257" s="46" t="s">
        <v>15</v>
      </c>
      <c r="F257" s="54">
        <v>100</v>
      </c>
      <c r="G257" s="54"/>
      <c r="H257" s="54"/>
    </row>
    <row r="258" spans="1:8" ht="27" customHeight="1">
      <c r="A258" s="53"/>
      <c r="B258" s="49"/>
      <c r="C258" s="18" t="s">
        <v>584</v>
      </c>
      <c r="D258" s="18"/>
      <c r="E258" s="95" t="s">
        <v>585</v>
      </c>
      <c r="F258" s="96">
        <f aca="true" t="shared" si="20" ref="F258:H259">F259</f>
        <v>800</v>
      </c>
      <c r="G258" s="96">
        <f t="shared" si="20"/>
        <v>800</v>
      </c>
      <c r="H258" s="96">
        <f t="shared" si="20"/>
        <v>720</v>
      </c>
    </row>
    <row r="259" spans="1:8" ht="26.25" customHeight="1">
      <c r="A259" s="53"/>
      <c r="B259" s="49"/>
      <c r="C259" s="14" t="s">
        <v>603</v>
      </c>
      <c r="D259" s="14" t="s">
        <v>274</v>
      </c>
      <c r="E259" s="45" t="s">
        <v>586</v>
      </c>
      <c r="F259" s="54">
        <f t="shared" si="20"/>
        <v>800</v>
      </c>
      <c r="G259" s="54">
        <f t="shared" si="20"/>
        <v>800</v>
      </c>
      <c r="H259" s="54">
        <f t="shared" si="20"/>
        <v>720</v>
      </c>
    </row>
    <row r="260" spans="1:8" ht="21.75" customHeight="1">
      <c r="A260" s="53"/>
      <c r="B260" s="49"/>
      <c r="C260" s="14"/>
      <c r="D260" s="14" t="s">
        <v>45</v>
      </c>
      <c r="E260" s="46" t="s">
        <v>46</v>
      </c>
      <c r="F260" s="54">
        <v>800</v>
      </c>
      <c r="G260" s="54">
        <v>800</v>
      </c>
      <c r="H260" s="54">
        <v>720</v>
      </c>
    </row>
    <row r="261" spans="1:8" ht="18.75" customHeight="1">
      <c r="A261" s="14"/>
      <c r="B261" s="100" t="s">
        <v>338</v>
      </c>
      <c r="C261" s="49"/>
      <c r="D261" s="49"/>
      <c r="E261" s="97" t="s">
        <v>339</v>
      </c>
      <c r="F261" s="96">
        <f>F262</f>
        <v>1177.5</v>
      </c>
      <c r="G261" s="96">
        <f>G262</f>
        <v>1000.9</v>
      </c>
      <c r="H261" s="96">
        <f>H262</f>
        <v>900.8000000000001</v>
      </c>
    </row>
    <row r="262" spans="1:8" ht="37.5" customHeight="1">
      <c r="A262" s="18"/>
      <c r="B262" s="18"/>
      <c r="C262" s="18" t="s">
        <v>81</v>
      </c>
      <c r="D262" s="18" t="s">
        <v>274</v>
      </c>
      <c r="E262" s="95" t="s">
        <v>484</v>
      </c>
      <c r="F262" s="96">
        <f>F263+F268</f>
        <v>1177.5</v>
      </c>
      <c r="G262" s="96">
        <f>G263+G268</f>
        <v>1000.9</v>
      </c>
      <c r="H262" s="96">
        <f>H263+H268</f>
        <v>900.8000000000001</v>
      </c>
    </row>
    <row r="263" spans="1:8" ht="18.75" customHeight="1">
      <c r="A263" s="18"/>
      <c r="B263" s="18"/>
      <c r="C263" s="18" t="s">
        <v>93</v>
      </c>
      <c r="D263" s="18" t="s">
        <v>274</v>
      </c>
      <c r="E263" s="95" t="s">
        <v>94</v>
      </c>
      <c r="F263" s="96">
        <f aca="true" t="shared" si="21" ref="F263:H264">F264</f>
        <v>367.5</v>
      </c>
      <c r="G263" s="96">
        <f t="shared" si="21"/>
        <v>312.4</v>
      </c>
      <c r="H263" s="96">
        <f t="shared" si="21"/>
        <v>281.1</v>
      </c>
    </row>
    <row r="264" spans="1:8" ht="22.5" customHeight="1">
      <c r="A264" s="18"/>
      <c r="B264" s="18"/>
      <c r="C264" s="18" t="s">
        <v>99</v>
      </c>
      <c r="D264" s="18"/>
      <c r="E264" s="95" t="s">
        <v>451</v>
      </c>
      <c r="F264" s="96">
        <f t="shared" si="21"/>
        <v>367.5</v>
      </c>
      <c r="G264" s="96">
        <f t="shared" si="21"/>
        <v>312.4</v>
      </c>
      <c r="H264" s="96">
        <f t="shared" si="21"/>
        <v>281.1</v>
      </c>
    </row>
    <row r="265" spans="1:8" ht="18.75" customHeight="1">
      <c r="A265" s="18"/>
      <c r="B265" s="18"/>
      <c r="C265" s="14" t="s">
        <v>101</v>
      </c>
      <c r="D265" s="14" t="s">
        <v>274</v>
      </c>
      <c r="E265" s="45" t="s">
        <v>522</v>
      </c>
      <c r="F265" s="54">
        <f>F267+F266</f>
        <v>367.5</v>
      </c>
      <c r="G265" s="54">
        <f>G267+G266</f>
        <v>312.4</v>
      </c>
      <c r="H265" s="54">
        <f>H267+H266</f>
        <v>281.1</v>
      </c>
    </row>
    <row r="266" spans="1:8" ht="18.75" customHeight="1">
      <c r="A266" s="18"/>
      <c r="B266" s="18"/>
      <c r="C266" s="14"/>
      <c r="D266" s="14" t="s">
        <v>14</v>
      </c>
      <c r="E266" s="46" t="s">
        <v>15</v>
      </c>
      <c r="F266" s="54">
        <v>247.5</v>
      </c>
      <c r="G266" s="54">
        <v>210.4</v>
      </c>
      <c r="H266" s="54">
        <v>189.3</v>
      </c>
    </row>
    <row r="267" spans="1:8" ht="18.75" customHeight="1">
      <c r="A267" s="14"/>
      <c r="B267" s="14"/>
      <c r="C267" s="14"/>
      <c r="D267" s="14" t="s">
        <v>11</v>
      </c>
      <c r="E267" s="46" t="s">
        <v>12</v>
      </c>
      <c r="F267" s="54">
        <v>120</v>
      </c>
      <c r="G267" s="54">
        <v>102</v>
      </c>
      <c r="H267" s="54">
        <v>91.8</v>
      </c>
    </row>
    <row r="268" spans="1:8" ht="18.75" customHeight="1">
      <c r="A268" s="18"/>
      <c r="B268" s="18"/>
      <c r="C268" s="18" t="s">
        <v>104</v>
      </c>
      <c r="D268" s="18" t="s">
        <v>274</v>
      </c>
      <c r="E268" s="95" t="s">
        <v>105</v>
      </c>
      <c r="F268" s="96">
        <f aca="true" t="shared" si="22" ref="F268:H269">F269</f>
        <v>810</v>
      </c>
      <c r="G268" s="96">
        <f t="shared" si="22"/>
        <v>688.5</v>
      </c>
      <c r="H268" s="96">
        <f t="shared" si="22"/>
        <v>619.7</v>
      </c>
    </row>
    <row r="269" spans="1:8" ht="18.75" customHeight="1">
      <c r="A269" s="18"/>
      <c r="B269" s="18"/>
      <c r="C269" s="18" t="s">
        <v>108</v>
      </c>
      <c r="D269" s="18"/>
      <c r="E269" s="95" t="s">
        <v>107</v>
      </c>
      <c r="F269" s="96">
        <f t="shared" si="22"/>
        <v>810</v>
      </c>
      <c r="G269" s="96">
        <f t="shared" si="22"/>
        <v>688.5</v>
      </c>
      <c r="H269" s="96">
        <f t="shared" si="22"/>
        <v>619.7</v>
      </c>
    </row>
    <row r="270" spans="1:8" ht="18.75" customHeight="1">
      <c r="A270" s="18"/>
      <c r="B270" s="18"/>
      <c r="C270" s="14" t="s">
        <v>108</v>
      </c>
      <c r="D270" s="14" t="s">
        <v>274</v>
      </c>
      <c r="E270" s="45" t="s">
        <v>109</v>
      </c>
      <c r="F270" s="54">
        <f>F271+F272</f>
        <v>810</v>
      </c>
      <c r="G270" s="54">
        <f>G271+G272</f>
        <v>688.5</v>
      </c>
      <c r="H270" s="54">
        <f>H271+H272</f>
        <v>619.7</v>
      </c>
    </row>
    <row r="271" spans="1:8" ht="18.75" customHeight="1">
      <c r="A271" s="18"/>
      <c r="B271" s="18"/>
      <c r="C271" s="14"/>
      <c r="D271" s="14" t="s">
        <v>14</v>
      </c>
      <c r="E271" s="46" t="s">
        <v>15</v>
      </c>
      <c r="F271" s="54">
        <v>810</v>
      </c>
      <c r="G271" s="54">
        <v>688.5</v>
      </c>
      <c r="H271" s="54">
        <v>619.7</v>
      </c>
    </row>
    <row r="272" spans="1:8" ht="18.75" customHeight="1" hidden="1">
      <c r="A272" s="14"/>
      <c r="B272" s="14"/>
      <c r="C272" s="14"/>
      <c r="D272" s="14" t="s">
        <v>11</v>
      </c>
      <c r="E272" s="46" t="s">
        <v>12</v>
      </c>
      <c r="F272" s="54"/>
      <c r="G272" s="54"/>
      <c r="H272" s="54"/>
    </row>
    <row r="273" spans="1:8" ht="22.5" customHeight="1">
      <c r="A273" s="14"/>
      <c r="B273" s="15" t="s">
        <v>471</v>
      </c>
      <c r="C273" s="15"/>
      <c r="D273" s="15"/>
      <c r="E273" s="19" t="s">
        <v>472</v>
      </c>
      <c r="F273" s="96">
        <f>F274</f>
        <v>2201</v>
      </c>
      <c r="G273" s="96">
        <f>G274</f>
        <v>2200</v>
      </c>
      <c r="H273" s="96">
        <f>H274</f>
        <v>2200</v>
      </c>
    </row>
    <row r="274" spans="1:8" ht="27" customHeight="1">
      <c r="A274" s="14"/>
      <c r="B274" s="18"/>
      <c r="C274" s="18" t="s">
        <v>527</v>
      </c>
      <c r="D274" s="18" t="s">
        <v>274</v>
      </c>
      <c r="E274" s="19" t="s">
        <v>624</v>
      </c>
      <c r="F274" s="96">
        <f aca="true" t="shared" si="23" ref="F274:H276">F275</f>
        <v>2201</v>
      </c>
      <c r="G274" s="96">
        <f t="shared" si="23"/>
        <v>2200</v>
      </c>
      <c r="H274" s="96">
        <f t="shared" si="23"/>
        <v>2200</v>
      </c>
    </row>
    <row r="275" spans="1:8" ht="25.5" customHeight="1">
      <c r="A275" s="14"/>
      <c r="B275" s="15"/>
      <c r="C275" s="15" t="s">
        <v>180</v>
      </c>
      <c r="D275" s="15"/>
      <c r="E275" s="20" t="s">
        <v>625</v>
      </c>
      <c r="F275" s="96">
        <f t="shared" si="23"/>
        <v>2201</v>
      </c>
      <c r="G275" s="96">
        <f t="shared" si="23"/>
        <v>2200</v>
      </c>
      <c r="H275" s="96">
        <f t="shared" si="23"/>
        <v>2200</v>
      </c>
    </row>
    <row r="276" spans="1:8" ht="21.75" customHeight="1">
      <c r="A276" s="14"/>
      <c r="B276" s="18"/>
      <c r="C276" s="15" t="s">
        <v>474</v>
      </c>
      <c r="D276" s="15"/>
      <c r="E276" s="20" t="s">
        <v>473</v>
      </c>
      <c r="F276" s="96">
        <f t="shared" si="23"/>
        <v>2201</v>
      </c>
      <c r="G276" s="96">
        <f t="shared" si="23"/>
        <v>2200</v>
      </c>
      <c r="H276" s="96">
        <f t="shared" si="23"/>
        <v>2200</v>
      </c>
    </row>
    <row r="277" spans="1:8" ht="24.75" customHeight="1">
      <c r="A277" s="14"/>
      <c r="B277" s="14"/>
      <c r="C277" s="16" t="s">
        <v>525</v>
      </c>
      <c r="D277" s="16"/>
      <c r="E277" s="23" t="s">
        <v>526</v>
      </c>
      <c r="F277" s="54">
        <f>F278+F279</f>
        <v>2201</v>
      </c>
      <c r="G277" s="54">
        <f>G278+G279</f>
        <v>2200</v>
      </c>
      <c r="H277" s="54">
        <f>H278+H279</f>
        <v>2200</v>
      </c>
    </row>
    <row r="278" spans="1:8" ht="22.5" customHeight="1">
      <c r="A278" s="14"/>
      <c r="B278" s="14"/>
      <c r="C278" s="14"/>
      <c r="D278" s="14" t="s">
        <v>14</v>
      </c>
      <c r="E278" s="46" t="s">
        <v>15</v>
      </c>
      <c r="F278" s="54">
        <v>1</v>
      </c>
      <c r="G278" s="54"/>
      <c r="H278" s="54"/>
    </row>
    <row r="279" spans="1:8" ht="25.5" customHeight="1">
      <c r="A279" s="14"/>
      <c r="B279" s="14"/>
      <c r="C279" s="14"/>
      <c r="D279" s="14" t="s">
        <v>45</v>
      </c>
      <c r="E279" s="46" t="s">
        <v>46</v>
      </c>
      <c r="F279" s="54">
        <v>2200</v>
      </c>
      <c r="G279" s="54">
        <v>2200</v>
      </c>
      <c r="H279" s="54">
        <v>2200</v>
      </c>
    </row>
    <row r="280" spans="1:8" ht="23.25" customHeight="1">
      <c r="A280" s="14"/>
      <c r="B280" s="49" t="s">
        <v>340</v>
      </c>
      <c r="C280" s="49"/>
      <c r="D280" s="49"/>
      <c r="E280" s="97" t="s">
        <v>341</v>
      </c>
      <c r="F280" s="96">
        <f aca="true" t="shared" si="24" ref="F280:H281">F281</f>
        <v>323824.69999999995</v>
      </c>
      <c r="G280" s="96">
        <f t="shared" si="24"/>
        <v>323244.2</v>
      </c>
      <c r="H280" s="96">
        <f t="shared" si="24"/>
        <v>266677</v>
      </c>
    </row>
    <row r="281" spans="1:8" ht="22.5" customHeight="1">
      <c r="A281" s="18"/>
      <c r="B281" s="18"/>
      <c r="C281" s="18" t="s">
        <v>138</v>
      </c>
      <c r="D281" s="18" t="s">
        <v>274</v>
      </c>
      <c r="E281" s="95" t="s">
        <v>674</v>
      </c>
      <c r="F281" s="96">
        <f t="shared" si="24"/>
        <v>323824.69999999995</v>
      </c>
      <c r="G281" s="96">
        <f t="shared" si="24"/>
        <v>323244.2</v>
      </c>
      <c r="H281" s="96">
        <f t="shared" si="24"/>
        <v>266677</v>
      </c>
    </row>
    <row r="282" spans="1:8" ht="20.25" customHeight="1">
      <c r="A282" s="18"/>
      <c r="B282" s="18"/>
      <c r="C282" s="18" t="s">
        <v>157</v>
      </c>
      <c r="D282" s="18" t="s">
        <v>274</v>
      </c>
      <c r="E282" s="95" t="s">
        <v>158</v>
      </c>
      <c r="F282" s="96">
        <f>F283+F286</f>
        <v>323824.69999999995</v>
      </c>
      <c r="G282" s="96">
        <f>G283+G286</f>
        <v>323244.2</v>
      </c>
      <c r="H282" s="96">
        <f>H283+H286</f>
        <v>266677</v>
      </c>
    </row>
    <row r="283" spans="1:8" ht="21.75" customHeight="1">
      <c r="A283" s="18"/>
      <c r="B283" s="18"/>
      <c r="C283" s="18" t="s">
        <v>159</v>
      </c>
      <c r="D283" s="18"/>
      <c r="E283" s="95" t="s">
        <v>160</v>
      </c>
      <c r="F283" s="96">
        <f aca="true" t="shared" si="25" ref="F283:H284">F284</f>
        <v>170148.9</v>
      </c>
      <c r="G283" s="96">
        <f t="shared" si="25"/>
        <v>170150</v>
      </c>
      <c r="H283" s="96">
        <f t="shared" si="25"/>
        <v>170150</v>
      </c>
    </row>
    <row r="284" spans="1:8" ht="20.25" customHeight="1">
      <c r="A284" s="18"/>
      <c r="B284" s="18"/>
      <c r="C284" s="14" t="s">
        <v>161</v>
      </c>
      <c r="D284" s="14" t="s">
        <v>274</v>
      </c>
      <c r="E284" s="45" t="s">
        <v>342</v>
      </c>
      <c r="F284" s="54">
        <f t="shared" si="25"/>
        <v>170148.9</v>
      </c>
      <c r="G284" s="54">
        <f t="shared" si="25"/>
        <v>170150</v>
      </c>
      <c r="H284" s="54">
        <f t="shared" si="25"/>
        <v>170150</v>
      </c>
    </row>
    <row r="285" spans="1:8" ht="18.75" customHeight="1">
      <c r="A285" s="14"/>
      <c r="B285" s="14"/>
      <c r="C285" s="14"/>
      <c r="D285" s="14" t="s">
        <v>11</v>
      </c>
      <c r="E285" s="46" t="s">
        <v>12</v>
      </c>
      <c r="F285" s="54">
        <v>170148.9</v>
      </c>
      <c r="G285" s="54">
        <v>170150</v>
      </c>
      <c r="H285" s="54">
        <v>170150</v>
      </c>
    </row>
    <row r="286" spans="1:8" ht="27" customHeight="1">
      <c r="A286" s="18"/>
      <c r="B286" s="18"/>
      <c r="C286" s="18" t="s">
        <v>163</v>
      </c>
      <c r="D286" s="14"/>
      <c r="E286" s="95" t="s">
        <v>443</v>
      </c>
      <c r="F286" s="96">
        <f>F287+F290+F292</f>
        <v>153675.8</v>
      </c>
      <c r="G286" s="96">
        <f>G287+G290+G292</f>
        <v>153094.2</v>
      </c>
      <c r="H286" s="96">
        <f>H287+H290+H292</f>
        <v>96527</v>
      </c>
    </row>
    <row r="287" spans="1:8" ht="18.75" customHeight="1">
      <c r="A287" s="18"/>
      <c r="B287" s="18"/>
      <c r="C287" s="14" t="s">
        <v>164</v>
      </c>
      <c r="D287" s="14" t="s">
        <v>274</v>
      </c>
      <c r="E287" s="45" t="s">
        <v>554</v>
      </c>
      <c r="F287" s="54">
        <f>F288+F289</f>
        <v>13020</v>
      </c>
      <c r="G287" s="54">
        <f>G288+G289</f>
        <v>13000</v>
      </c>
      <c r="H287" s="54">
        <f>H288+H289</f>
        <v>13000</v>
      </c>
    </row>
    <row r="288" spans="1:8" ht="30.75" customHeight="1">
      <c r="A288" s="14"/>
      <c r="B288" s="14"/>
      <c r="C288" s="14"/>
      <c r="D288" s="14" t="s">
        <v>14</v>
      </c>
      <c r="E288" s="46" t="s">
        <v>15</v>
      </c>
      <c r="F288" s="54">
        <v>13020</v>
      </c>
      <c r="G288" s="54">
        <v>13000</v>
      </c>
      <c r="H288" s="54">
        <v>13000</v>
      </c>
    </row>
    <row r="289" spans="1:8" ht="18.75" customHeight="1" hidden="1">
      <c r="A289" s="14"/>
      <c r="B289" s="14"/>
      <c r="C289" s="14"/>
      <c r="D289" s="14" t="s">
        <v>11</v>
      </c>
      <c r="E289" s="46" t="s">
        <v>12</v>
      </c>
      <c r="F289" s="54"/>
      <c r="G289" s="54"/>
      <c r="H289" s="54"/>
    </row>
    <row r="290" spans="1:8" ht="24" customHeight="1">
      <c r="A290" s="18"/>
      <c r="B290" s="18"/>
      <c r="C290" s="14" t="s">
        <v>444</v>
      </c>
      <c r="D290" s="14"/>
      <c r="E290" s="45" t="s">
        <v>555</v>
      </c>
      <c r="F290" s="54">
        <f>F291</f>
        <v>14065.6</v>
      </c>
      <c r="G290" s="54">
        <f>G291</f>
        <v>14000</v>
      </c>
      <c r="H290" s="54">
        <f>H291</f>
        <v>14000</v>
      </c>
    </row>
    <row r="291" spans="1:8" ht="18.75" customHeight="1">
      <c r="A291" s="14"/>
      <c r="B291" s="14"/>
      <c r="C291" s="14"/>
      <c r="D291" s="14" t="s">
        <v>14</v>
      </c>
      <c r="E291" s="46" t="s">
        <v>15</v>
      </c>
      <c r="F291" s="54">
        <v>14065.6</v>
      </c>
      <c r="G291" s="54">
        <v>14000</v>
      </c>
      <c r="H291" s="54">
        <v>14000</v>
      </c>
    </row>
    <row r="292" spans="1:8" s="82" customFormat="1" ht="18" customHeight="1">
      <c r="A292" s="83"/>
      <c r="B292" s="83"/>
      <c r="C292" s="83" t="s">
        <v>444</v>
      </c>
      <c r="D292" s="83"/>
      <c r="E292" s="91" t="s">
        <v>647</v>
      </c>
      <c r="F292" s="102">
        <f>F293</f>
        <v>126590.2</v>
      </c>
      <c r="G292" s="102">
        <f>G293</f>
        <v>126094.2</v>
      </c>
      <c r="H292" s="102">
        <f>H293</f>
        <v>69527</v>
      </c>
    </row>
    <row r="293" spans="1:8" s="82" customFormat="1" ht="18" customHeight="1">
      <c r="A293" s="83"/>
      <c r="B293" s="83"/>
      <c r="C293" s="83"/>
      <c r="D293" s="83" t="s">
        <v>14</v>
      </c>
      <c r="E293" s="84" t="s">
        <v>15</v>
      </c>
      <c r="F293" s="102">
        <v>126590.2</v>
      </c>
      <c r="G293" s="102">
        <v>126094.2</v>
      </c>
      <c r="H293" s="102">
        <v>69527</v>
      </c>
    </row>
    <row r="294" spans="1:8" ht="18.75" customHeight="1">
      <c r="A294" s="14"/>
      <c r="B294" s="100" t="s">
        <v>343</v>
      </c>
      <c r="C294" s="49"/>
      <c r="D294" s="49"/>
      <c r="E294" s="97" t="s">
        <v>344</v>
      </c>
      <c r="F294" s="96">
        <f>F295+F300</f>
        <v>6870</v>
      </c>
      <c r="G294" s="96">
        <f>G295+G300</f>
        <v>4770</v>
      </c>
      <c r="H294" s="96">
        <f>H295+H300</f>
        <v>4770</v>
      </c>
    </row>
    <row r="295" spans="1:8" ht="18.75" customHeight="1">
      <c r="A295" s="14"/>
      <c r="B295" s="100"/>
      <c r="C295" s="18" t="s">
        <v>47</v>
      </c>
      <c r="D295" s="18" t="s">
        <v>274</v>
      </c>
      <c r="E295" s="95" t="s">
        <v>375</v>
      </c>
      <c r="F295" s="96">
        <f aca="true" t="shared" si="26" ref="F295:H297">F296</f>
        <v>3100</v>
      </c>
      <c r="G295" s="96">
        <f t="shared" si="26"/>
        <v>1000</v>
      </c>
      <c r="H295" s="96">
        <f t="shared" si="26"/>
        <v>1000</v>
      </c>
    </row>
    <row r="296" spans="1:8" ht="18.75" customHeight="1">
      <c r="A296" s="14"/>
      <c r="B296" s="100"/>
      <c r="C296" s="18" t="s">
        <v>56</v>
      </c>
      <c r="D296" s="18" t="s">
        <v>274</v>
      </c>
      <c r="E296" s="95" t="s">
        <v>410</v>
      </c>
      <c r="F296" s="96">
        <f t="shared" si="26"/>
        <v>3100</v>
      </c>
      <c r="G296" s="96">
        <f t="shared" si="26"/>
        <v>1000</v>
      </c>
      <c r="H296" s="96">
        <f t="shared" si="26"/>
        <v>1000</v>
      </c>
    </row>
    <row r="297" spans="1:8" ht="37.5" customHeight="1">
      <c r="A297" s="14"/>
      <c r="B297" s="100"/>
      <c r="C297" s="18" t="s">
        <v>57</v>
      </c>
      <c r="D297" s="18"/>
      <c r="E297" s="95" t="s">
        <v>503</v>
      </c>
      <c r="F297" s="96">
        <f>F298</f>
        <v>3100</v>
      </c>
      <c r="G297" s="96">
        <f t="shared" si="26"/>
        <v>1000</v>
      </c>
      <c r="H297" s="96">
        <f t="shared" si="26"/>
        <v>1000</v>
      </c>
    </row>
    <row r="298" spans="1:8" ht="18.75" customHeight="1">
      <c r="A298" s="14"/>
      <c r="B298" s="100"/>
      <c r="C298" s="48" t="s">
        <v>455</v>
      </c>
      <c r="D298" s="14" t="s">
        <v>274</v>
      </c>
      <c r="E298" s="17" t="s">
        <v>498</v>
      </c>
      <c r="F298" s="54">
        <f>F299</f>
        <v>3100</v>
      </c>
      <c r="G298" s="54">
        <f>G299</f>
        <v>1000</v>
      </c>
      <c r="H298" s="54">
        <f>H299</f>
        <v>1000</v>
      </c>
    </row>
    <row r="299" spans="1:8" ht="18.75" customHeight="1">
      <c r="A299" s="14"/>
      <c r="B299" s="100"/>
      <c r="C299" s="49"/>
      <c r="D299" s="14" t="s">
        <v>14</v>
      </c>
      <c r="E299" s="46" t="s">
        <v>15</v>
      </c>
      <c r="F299" s="54">
        <v>3100</v>
      </c>
      <c r="G299" s="54">
        <v>1000</v>
      </c>
      <c r="H299" s="54">
        <v>1000</v>
      </c>
    </row>
    <row r="300" spans="1:8" ht="18.75" customHeight="1">
      <c r="A300" s="18"/>
      <c r="B300" s="18"/>
      <c r="C300" s="18" t="s">
        <v>119</v>
      </c>
      <c r="D300" s="18" t="s">
        <v>274</v>
      </c>
      <c r="E300" s="95" t="s">
        <v>120</v>
      </c>
      <c r="F300" s="96">
        <f>F301</f>
        <v>3770</v>
      </c>
      <c r="G300" s="96">
        <f>G301</f>
        <v>3770</v>
      </c>
      <c r="H300" s="96">
        <f>H301</f>
        <v>3770</v>
      </c>
    </row>
    <row r="301" spans="1:8" ht="18.75" customHeight="1">
      <c r="A301" s="18"/>
      <c r="B301" s="18"/>
      <c r="C301" s="18" t="s">
        <v>121</v>
      </c>
      <c r="D301" s="18" t="s">
        <v>274</v>
      </c>
      <c r="E301" s="95" t="s">
        <v>755</v>
      </c>
      <c r="F301" s="96">
        <f>F302+F305</f>
        <v>3770</v>
      </c>
      <c r="G301" s="96">
        <f>G302+G305</f>
        <v>3770</v>
      </c>
      <c r="H301" s="96">
        <f>H302+H305</f>
        <v>3770</v>
      </c>
    </row>
    <row r="302" spans="1:8" ht="18.75" customHeight="1">
      <c r="A302" s="18"/>
      <c r="B302" s="18"/>
      <c r="C302" s="18" t="s">
        <v>122</v>
      </c>
      <c r="D302" s="18"/>
      <c r="E302" s="95" t="s">
        <v>1112</v>
      </c>
      <c r="F302" s="96">
        <f aca="true" t="shared" si="27" ref="F302:H303">F303</f>
        <v>3200</v>
      </c>
      <c r="G302" s="96">
        <f t="shared" si="27"/>
        <v>3200</v>
      </c>
      <c r="H302" s="96">
        <f t="shared" si="27"/>
        <v>3200</v>
      </c>
    </row>
    <row r="303" spans="1:8" ht="18.75" customHeight="1">
      <c r="A303" s="18"/>
      <c r="B303" s="18"/>
      <c r="C303" s="14" t="s">
        <v>123</v>
      </c>
      <c r="D303" s="14" t="s">
        <v>274</v>
      </c>
      <c r="E303" s="50" t="s">
        <v>753</v>
      </c>
      <c r="F303" s="54">
        <f t="shared" si="27"/>
        <v>3200</v>
      </c>
      <c r="G303" s="54">
        <f t="shared" si="27"/>
        <v>3200</v>
      </c>
      <c r="H303" s="54">
        <f t="shared" si="27"/>
        <v>3200</v>
      </c>
    </row>
    <row r="304" spans="1:8" ht="24.75" customHeight="1">
      <c r="A304" s="14"/>
      <c r="B304" s="14"/>
      <c r="C304" s="14"/>
      <c r="D304" s="14" t="s">
        <v>11</v>
      </c>
      <c r="E304" s="46" t="s">
        <v>12</v>
      </c>
      <c r="F304" s="54">
        <v>3200</v>
      </c>
      <c r="G304" s="54">
        <v>3200</v>
      </c>
      <c r="H304" s="54">
        <v>3200</v>
      </c>
    </row>
    <row r="305" spans="1:8" ht="24.75" customHeight="1">
      <c r="A305" s="14"/>
      <c r="B305" s="14"/>
      <c r="C305" s="18" t="s">
        <v>556</v>
      </c>
      <c r="D305" s="14"/>
      <c r="E305" s="52" t="s">
        <v>558</v>
      </c>
      <c r="F305" s="96">
        <f aca="true" t="shared" si="28" ref="F305:H306">F306</f>
        <v>570</v>
      </c>
      <c r="G305" s="96">
        <f t="shared" si="28"/>
        <v>570</v>
      </c>
      <c r="H305" s="96">
        <f t="shared" si="28"/>
        <v>570</v>
      </c>
    </row>
    <row r="306" spans="1:8" ht="24.75" customHeight="1">
      <c r="A306" s="14"/>
      <c r="B306" s="14"/>
      <c r="C306" s="14" t="s">
        <v>578</v>
      </c>
      <c r="D306" s="14"/>
      <c r="E306" s="46" t="s">
        <v>557</v>
      </c>
      <c r="F306" s="54">
        <f t="shared" si="28"/>
        <v>570</v>
      </c>
      <c r="G306" s="54">
        <f t="shared" si="28"/>
        <v>570</v>
      </c>
      <c r="H306" s="54">
        <f t="shared" si="28"/>
        <v>570</v>
      </c>
    </row>
    <row r="307" spans="1:8" ht="24.75" customHeight="1">
      <c r="A307" s="14"/>
      <c r="B307" s="14"/>
      <c r="C307" s="14"/>
      <c r="D307" s="14" t="s">
        <v>45</v>
      </c>
      <c r="E307" s="46" t="s">
        <v>46</v>
      </c>
      <c r="F307" s="54">
        <v>570</v>
      </c>
      <c r="G307" s="54">
        <v>570</v>
      </c>
      <c r="H307" s="54">
        <v>570</v>
      </c>
    </row>
    <row r="308" spans="1:8" ht="18.75">
      <c r="A308" s="14"/>
      <c r="B308" s="49" t="s">
        <v>345</v>
      </c>
      <c r="C308" s="49"/>
      <c r="D308" s="49"/>
      <c r="E308" s="97" t="s">
        <v>346</v>
      </c>
      <c r="F308" s="96">
        <f>F309+F329+F362+F430</f>
        <v>262486.04429</v>
      </c>
      <c r="G308" s="96">
        <f>G309+G329+G362+G430</f>
        <v>194033.076</v>
      </c>
      <c r="H308" s="96">
        <f>H309+H329+H362+H430</f>
        <v>288298.1</v>
      </c>
    </row>
    <row r="309" spans="1:8" ht="18.75">
      <c r="A309" s="14"/>
      <c r="B309" s="100" t="s">
        <v>347</v>
      </c>
      <c r="C309" s="49"/>
      <c r="D309" s="49"/>
      <c r="E309" s="97" t="s">
        <v>348</v>
      </c>
      <c r="F309" s="96">
        <f aca="true" t="shared" si="29" ref="F309:H311">F310</f>
        <v>57390.348999999995</v>
      </c>
      <c r="G309" s="96">
        <f t="shared" si="29"/>
        <v>44607.47600000001</v>
      </c>
      <c r="H309" s="96">
        <f t="shared" si="29"/>
        <v>151538.9</v>
      </c>
    </row>
    <row r="310" spans="1:8" ht="18.75">
      <c r="A310" s="18"/>
      <c r="B310" s="18"/>
      <c r="C310" s="18" t="s">
        <v>138</v>
      </c>
      <c r="D310" s="18" t="s">
        <v>274</v>
      </c>
      <c r="E310" s="95" t="s">
        <v>624</v>
      </c>
      <c r="F310" s="96">
        <f t="shared" si="29"/>
        <v>57390.348999999995</v>
      </c>
      <c r="G310" s="96">
        <f t="shared" si="29"/>
        <v>44607.47600000001</v>
      </c>
      <c r="H310" s="96">
        <f t="shared" si="29"/>
        <v>151538.9</v>
      </c>
    </row>
    <row r="311" spans="1:8" ht="18.75">
      <c r="A311" s="18"/>
      <c r="B311" s="18"/>
      <c r="C311" s="18" t="s">
        <v>165</v>
      </c>
      <c r="D311" s="18" t="s">
        <v>274</v>
      </c>
      <c r="E311" s="95" t="s">
        <v>166</v>
      </c>
      <c r="F311" s="96">
        <f t="shared" si="29"/>
        <v>57390.348999999995</v>
      </c>
      <c r="G311" s="96">
        <f t="shared" si="29"/>
        <v>44607.47600000001</v>
      </c>
      <c r="H311" s="96">
        <f t="shared" si="29"/>
        <v>151538.9</v>
      </c>
    </row>
    <row r="312" spans="1:8" ht="18.75">
      <c r="A312" s="18"/>
      <c r="B312" s="18"/>
      <c r="C312" s="18" t="s">
        <v>167</v>
      </c>
      <c r="D312" s="18"/>
      <c r="E312" s="95" t="s">
        <v>168</v>
      </c>
      <c r="F312" s="96">
        <f>F313+F316+F320+F322+F325+F327</f>
        <v>57390.348999999995</v>
      </c>
      <c r="G312" s="96">
        <f>G313+G316+G320+G322+G325+G327</f>
        <v>44607.47600000001</v>
      </c>
      <c r="H312" s="96">
        <f>H313+H316+H320+H322+H325+H327</f>
        <v>151538.9</v>
      </c>
    </row>
    <row r="313" spans="1:8" ht="18.75" customHeight="1">
      <c r="A313" s="18"/>
      <c r="B313" s="18"/>
      <c r="C313" s="14" t="s">
        <v>169</v>
      </c>
      <c r="D313" s="14" t="s">
        <v>274</v>
      </c>
      <c r="E313" s="45" t="s">
        <v>569</v>
      </c>
      <c r="F313" s="54">
        <f>F314+F315</f>
        <v>4120</v>
      </c>
      <c r="G313" s="54">
        <f>G314+G315</f>
        <v>1942</v>
      </c>
      <c r="H313" s="54">
        <f>H314+H315</f>
        <v>1747.8</v>
      </c>
    </row>
    <row r="314" spans="1:8" ht="18.75" customHeight="1">
      <c r="A314" s="14"/>
      <c r="B314" s="14"/>
      <c r="C314" s="14"/>
      <c r="D314" s="14" t="s">
        <v>14</v>
      </c>
      <c r="E314" s="46" t="s">
        <v>15</v>
      </c>
      <c r="F314" s="54">
        <v>520</v>
      </c>
      <c r="G314" s="54">
        <v>442</v>
      </c>
      <c r="H314" s="54">
        <v>397.8</v>
      </c>
    </row>
    <row r="315" spans="1:8" ht="18.75" customHeight="1">
      <c r="A315" s="14"/>
      <c r="B315" s="14"/>
      <c r="C315" s="14"/>
      <c r="D315" s="14" t="s">
        <v>45</v>
      </c>
      <c r="E315" s="46" t="s">
        <v>46</v>
      </c>
      <c r="F315" s="54">
        <v>3600</v>
      </c>
      <c r="G315" s="54">
        <v>1500</v>
      </c>
      <c r="H315" s="54">
        <v>1350</v>
      </c>
    </row>
    <row r="316" spans="1:8" ht="18.75" customHeight="1">
      <c r="A316" s="18"/>
      <c r="B316" s="18"/>
      <c r="C316" s="14" t="s">
        <v>170</v>
      </c>
      <c r="D316" s="14"/>
      <c r="E316" s="45" t="s">
        <v>570</v>
      </c>
      <c r="F316" s="54">
        <f>F317+F319+F318</f>
        <v>735</v>
      </c>
      <c r="G316" s="54">
        <f>G317+G319+G318</f>
        <v>624.8</v>
      </c>
      <c r="H316" s="54">
        <f>H317+H319+H318</f>
        <v>562.3</v>
      </c>
    </row>
    <row r="317" spans="1:8" ht="18.75" customHeight="1">
      <c r="A317" s="14"/>
      <c r="B317" s="14"/>
      <c r="C317" s="14"/>
      <c r="D317" s="14" t="s">
        <v>14</v>
      </c>
      <c r="E317" s="46" t="s">
        <v>15</v>
      </c>
      <c r="F317" s="54">
        <v>735</v>
      </c>
      <c r="G317" s="54">
        <v>624.8</v>
      </c>
      <c r="H317" s="54">
        <v>562.3</v>
      </c>
    </row>
    <row r="318" spans="1:8" ht="18.75" customHeight="1" hidden="1">
      <c r="A318" s="14"/>
      <c r="B318" s="14"/>
      <c r="C318" s="14"/>
      <c r="D318" s="14" t="s">
        <v>11</v>
      </c>
      <c r="E318" s="46" t="s">
        <v>12</v>
      </c>
      <c r="F318" s="54"/>
      <c r="G318" s="54"/>
      <c r="H318" s="54"/>
    </row>
    <row r="319" spans="1:8" ht="18.75" customHeight="1" hidden="1">
      <c r="A319" s="14"/>
      <c r="B319" s="14"/>
      <c r="C319" s="14"/>
      <c r="D319" s="14" t="s">
        <v>45</v>
      </c>
      <c r="E319" s="46" t="s">
        <v>46</v>
      </c>
      <c r="F319" s="54"/>
      <c r="G319" s="54"/>
      <c r="H319" s="54"/>
    </row>
    <row r="320" spans="1:8" ht="18.75" customHeight="1">
      <c r="A320" s="14"/>
      <c r="B320" s="14"/>
      <c r="C320" s="16" t="s">
        <v>572</v>
      </c>
      <c r="D320" s="16"/>
      <c r="E320" s="23" t="s">
        <v>1111</v>
      </c>
      <c r="F320" s="54">
        <f>F321</f>
        <v>600</v>
      </c>
      <c r="G320" s="54">
        <f>G321</f>
        <v>600</v>
      </c>
      <c r="H320" s="54">
        <f>H321</f>
        <v>600</v>
      </c>
    </row>
    <row r="321" spans="1:8" ht="18.75" customHeight="1">
      <c r="A321" s="14"/>
      <c r="B321" s="14"/>
      <c r="C321" s="14"/>
      <c r="D321" s="14" t="s">
        <v>14</v>
      </c>
      <c r="E321" s="46" t="s">
        <v>15</v>
      </c>
      <c r="F321" s="54">
        <v>600</v>
      </c>
      <c r="G321" s="54">
        <v>600</v>
      </c>
      <c r="H321" s="54">
        <v>600</v>
      </c>
    </row>
    <row r="322" spans="1:8" ht="18.75" customHeight="1">
      <c r="A322" s="14"/>
      <c r="B322" s="14"/>
      <c r="C322" s="14" t="s">
        <v>571</v>
      </c>
      <c r="D322" s="14" t="s">
        <v>274</v>
      </c>
      <c r="E322" s="45" t="s">
        <v>580</v>
      </c>
      <c r="F322" s="55">
        <f>F323</f>
        <v>25517.849</v>
      </c>
      <c r="G322" s="55">
        <f>G323</f>
        <v>14264.976</v>
      </c>
      <c r="H322" s="55">
        <f>H323</f>
        <v>12838.5</v>
      </c>
    </row>
    <row r="323" spans="1:9" ht="24" customHeight="1">
      <c r="A323" s="14"/>
      <c r="B323" s="14"/>
      <c r="C323" s="14"/>
      <c r="D323" s="14" t="s">
        <v>756</v>
      </c>
      <c r="E323" s="46" t="s">
        <v>20</v>
      </c>
      <c r="F323" s="55">
        <v>25517.849</v>
      </c>
      <c r="G323" s="55">
        <v>14264.976</v>
      </c>
      <c r="H323" s="55">
        <v>12838.5</v>
      </c>
      <c r="I323" s="85"/>
    </row>
    <row r="324" spans="1:8" ht="27" customHeight="1">
      <c r="A324" s="14"/>
      <c r="B324" s="14"/>
      <c r="C324" s="18" t="s">
        <v>641</v>
      </c>
      <c r="D324" s="14"/>
      <c r="E324" s="52" t="s">
        <v>665</v>
      </c>
      <c r="F324" s="96">
        <f>F325+F327</f>
        <v>26417.5</v>
      </c>
      <c r="G324" s="96">
        <f>G325+G327</f>
        <v>27175.7</v>
      </c>
      <c r="H324" s="96">
        <f>H325+H327</f>
        <v>135790.3</v>
      </c>
    </row>
    <row r="325" spans="1:8" s="82" customFormat="1" ht="18.75" customHeight="1">
      <c r="A325" s="83"/>
      <c r="B325" s="83"/>
      <c r="C325" s="83" t="s">
        <v>638</v>
      </c>
      <c r="D325" s="83"/>
      <c r="E325" s="84" t="s">
        <v>658</v>
      </c>
      <c r="F325" s="102">
        <f>F326</f>
        <v>25096.6</v>
      </c>
      <c r="G325" s="102">
        <f>G326</f>
        <v>25816.9</v>
      </c>
      <c r="H325" s="102">
        <f>H326</f>
        <v>129000.8</v>
      </c>
    </row>
    <row r="326" spans="1:8" s="82" customFormat="1" ht="18.75" customHeight="1">
      <c r="A326" s="83"/>
      <c r="B326" s="83"/>
      <c r="C326" s="83"/>
      <c r="D326" s="83" t="s">
        <v>156</v>
      </c>
      <c r="E326" s="84" t="s">
        <v>171</v>
      </c>
      <c r="F326" s="102">
        <v>25096.6</v>
      </c>
      <c r="G326" s="102">
        <v>25816.9</v>
      </c>
      <c r="H326" s="102">
        <v>129000.8</v>
      </c>
    </row>
    <row r="327" spans="1:8" s="82" customFormat="1" ht="24.75" customHeight="1">
      <c r="A327" s="83"/>
      <c r="B327" s="83"/>
      <c r="C327" s="83" t="s">
        <v>642</v>
      </c>
      <c r="D327" s="83"/>
      <c r="E327" s="297" t="s">
        <v>1115</v>
      </c>
      <c r="F327" s="102">
        <f>F328</f>
        <v>1320.9</v>
      </c>
      <c r="G327" s="102">
        <f>G328</f>
        <v>1358.8</v>
      </c>
      <c r="H327" s="102">
        <f>H328</f>
        <v>6789.5</v>
      </c>
    </row>
    <row r="328" spans="1:8" s="82" customFormat="1" ht="18.75" customHeight="1">
      <c r="A328" s="83"/>
      <c r="B328" s="83"/>
      <c r="C328" s="83"/>
      <c r="D328" s="83" t="s">
        <v>156</v>
      </c>
      <c r="E328" s="84" t="s">
        <v>171</v>
      </c>
      <c r="F328" s="102">
        <v>1320.9</v>
      </c>
      <c r="G328" s="102">
        <v>1358.8</v>
      </c>
      <c r="H328" s="102">
        <v>6789.5</v>
      </c>
    </row>
    <row r="329" spans="1:8" ht="18.75">
      <c r="A329" s="14"/>
      <c r="B329" s="100" t="s">
        <v>349</v>
      </c>
      <c r="C329" s="49"/>
      <c r="D329" s="49"/>
      <c r="E329" s="97" t="s">
        <v>350</v>
      </c>
      <c r="F329" s="96">
        <f aca="true" t="shared" si="30" ref="F329:H330">F330</f>
        <v>32083.59861</v>
      </c>
      <c r="G329" s="96">
        <f t="shared" si="30"/>
        <v>11445</v>
      </c>
      <c r="H329" s="96">
        <f t="shared" si="30"/>
        <v>11445</v>
      </c>
    </row>
    <row r="330" spans="1:8" ht="18.75">
      <c r="A330" s="18"/>
      <c r="B330" s="18"/>
      <c r="C330" s="18" t="s">
        <v>138</v>
      </c>
      <c r="D330" s="18" t="s">
        <v>274</v>
      </c>
      <c r="E330" s="95" t="s">
        <v>624</v>
      </c>
      <c r="F330" s="96">
        <f t="shared" si="30"/>
        <v>32083.59861</v>
      </c>
      <c r="G330" s="96">
        <f t="shared" si="30"/>
        <v>11445</v>
      </c>
      <c r="H330" s="96">
        <f t="shared" si="30"/>
        <v>11445</v>
      </c>
    </row>
    <row r="331" spans="1:8" ht="18.75">
      <c r="A331" s="18"/>
      <c r="B331" s="18"/>
      <c r="C331" s="18" t="s">
        <v>149</v>
      </c>
      <c r="D331" s="18" t="s">
        <v>274</v>
      </c>
      <c r="E331" s="95" t="s">
        <v>150</v>
      </c>
      <c r="F331" s="96">
        <f>F332+F344+F358</f>
        <v>32083.59861</v>
      </c>
      <c r="G331" s="96">
        <f>G332+G344+G358</f>
        <v>11445</v>
      </c>
      <c r="H331" s="96">
        <f>H332+H344+H358</f>
        <v>11445</v>
      </c>
    </row>
    <row r="332" spans="1:8" ht="18.75" customHeight="1">
      <c r="A332" s="18"/>
      <c r="B332" s="18"/>
      <c r="C332" s="18" t="s">
        <v>151</v>
      </c>
      <c r="D332" s="18"/>
      <c r="E332" s="95" t="s">
        <v>152</v>
      </c>
      <c r="F332" s="96">
        <f>F333+F335+F339+F342</f>
        <v>12865.19861</v>
      </c>
      <c r="G332" s="96">
        <f>G333+G335+G339+G342</f>
        <v>4595</v>
      </c>
      <c r="H332" s="96">
        <f>H333+H335+H339+H342</f>
        <v>4595</v>
      </c>
    </row>
    <row r="333" spans="1:8" ht="21.75" customHeight="1">
      <c r="A333" s="18"/>
      <c r="B333" s="18"/>
      <c r="C333" s="14" t="s">
        <v>153</v>
      </c>
      <c r="D333" s="14" t="s">
        <v>274</v>
      </c>
      <c r="E333" s="45" t="s">
        <v>154</v>
      </c>
      <c r="F333" s="54">
        <f>F334</f>
        <v>2324</v>
      </c>
      <c r="G333" s="54">
        <f>G334</f>
        <v>1975.4</v>
      </c>
      <c r="H333" s="54">
        <f>H334</f>
        <v>1975.4</v>
      </c>
    </row>
    <row r="334" spans="1:8" ht="18.75" customHeight="1">
      <c r="A334" s="14"/>
      <c r="B334" s="14"/>
      <c r="C334" s="14"/>
      <c r="D334" s="14" t="s">
        <v>45</v>
      </c>
      <c r="E334" s="46" t="s">
        <v>46</v>
      </c>
      <c r="F334" s="54">
        <v>2324</v>
      </c>
      <c r="G334" s="54">
        <v>1975.4</v>
      </c>
      <c r="H334" s="54">
        <v>1975.4</v>
      </c>
    </row>
    <row r="335" spans="1:8" ht="18.75" customHeight="1">
      <c r="A335" s="14"/>
      <c r="B335" s="14"/>
      <c r="C335" s="14" t="s">
        <v>573</v>
      </c>
      <c r="D335" s="14"/>
      <c r="E335" s="45" t="s">
        <v>528</v>
      </c>
      <c r="F335" s="54">
        <f>F338+F337+F336</f>
        <v>3081.9</v>
      </c>
      <c r="G335" s="54">
        <f>G338+G337+G336</f>
        <v>2619.6</v>
      </c>
      <c r="H335" s="54">
        <f>H338+H337+H336</f>
        <v>2619.6</v>
      </c>
    </row>
    <row r="336" spans="1:8" ht="18.75" customHeight="1" hidden="1">
      <c r="A336" s="14"/>
      <c r="B336" s="14"/>
      <c r="C336" s="14"/>
      <c r="D336" s="14" t="s">
        <v>14</v>
      </c>
      <c r="E336" s="46" t="s">
        <v>15</v>
      </c>
      <c r="F336" s="54"/>
      <c r="G336" s="54"/>
      <c r="H336" s="54"/>
    </row>
    <row r="337" spans="1:8" ht="18.75" customHeight="1">
      <c r="A337" s="14"/>
      <c r="B337" s="14"/>
      <c r="C337" s="14"/>
      <c r="D337" s="14" t="s">
        <v>11</v>
      </c>
      <c r="E337" s="46" t="s">
        <v>12</v>
      </c>
      <c r="F337" s="54">
        <v>3081.9</v>
      </c>
      <c r="G337" s="54">
        <v>2619.6</v>
      </c>
      <c r="H337" s="54">
        <v>2619.6</v>
      </c>
    </row>
    <row r="338" spans="1:8" ht="18.75" customHeight="1" hidden="1">
      <c r="A338" s="18"/>
      <c r="B338" s="18"/>
      <c r="C338" s="18"/>
      <c r="D338" s="14" t="s">
        <v>45</v>
      </c>
      <c r="E338" s="46" t="s">
        <v>46</v>
      </c>
      <c r="F338" s="54"/>
      <c r="G338" s="54"/>
      <c r="H338" s="54"/>
    </row>
    <row r="339" spans="1:8" ht="23.25" customHeight="1">
      <c r="A339" s="18"/>
      <c r="B339" s="18"/>
      <c r="C339" s="14" t="s">
        <v>608</v>
      </c>
      <c r="D339" s="14"/>
      <c r="E339" s="45" t="s">
        <v>623</v>
      </c>
      <c r="F339" s="55">
        <f>F340</f>
        <v>7459.29861</v>
      </c>
      <c r="G339" s="55"/>
      <c r="H339" s="55"/>
    </row>
    <row r="340" spans="1:8" ht="22.5" customHeight="1">
      <c r="A340" s="18"/>
      <c r="B340" s="18"/>
      <c r="C340" s="18"/>
      <c r="D340" s="14" t="s">
        <v>11</v>
      </c>
      <c r="E340" s="46" t="s">
        <v>12</v>
      </c>
      <c r="F340" s="55">
        <v>7459.29861</v>
      </c>
      <c r="G340" s="55"/>
      <c r="H340" s="55"/>
    </row>
    <row r="341" spans="1:8" ht="18" customHeight="1" hidden="1">
      <c r="A341" s="18"/>
      <c r="B341" s="18"/>
      <c r="C341" s="18"/>
      <c r="D341" s="14" t="s">
        <v>45</v>
      </c>
      <c r="E341" s="46" t="s">
        <v>46</v>
      </c>
      <c r="F341" s="55"/>
      <c r="G341" s="55"/>
      <c r="H341" s="55"/>
    </row>
    <row r="342" spans="1:8" ht="26.25" customHeight="1" hidden="1">
      <c r="A342" s="18"/>
      <c r="B342" s="18"/>
      <c r="C342" s="14" t="s">
        <v>608</v>
      </c>
      <c r="D342" s="14"/>
      <c r="E342" s="45" t="s">
        <v>646</v>
      </c>
      <c r="F342" s="55">
        <f>F343</f>
        <v>0</v>
      </c>
      <c r="G342" s="55">
        <f>G343</f>
        <v>0</v>
      </c>
      <c r="H342" s="55">
        <f>H343</f>
        <v>0</v>
      </c>
    </row>
    <row r="343" spans="1:8" ht="24.75" customHeight="1" hidden="1">
      <c r="A343" s="18"/>
      <c r="B343" s="18"/>
      <c r="C343" s="18"/>
      <c r="D343" s="14" t="s">
        <v>11</v>
      </c>
      <c r="E343" s="46" t="s">
        <v>12</v>
      </c>
      <c r="F343" s="55"/>
      <c r="G343" s="55"/>
      <c r="H343" s="55"/>
    </row>
    <row r="344" spans="1:8" ht="24" customHeight="1">
      <c r="A344" s="18"/>
      <c r="B344" s="18"/>
      <c r="C344" s="18" t="s">
        <v>155</v>
      </c>
      <c r="D344" s="18"/>
      <c r="E344" s="95" t="s">
        <v>568</v>
      </c>
      <c r="F344" s="96">
        <f>F345+F350+F354</f>
        <v>7498.4</v>
      </c>
      <c r="G344" s="96">
        <f>G345+G350+G354</f>
        <v>850</v>
      </c>
      <c r="H344" s="96">
        <f>H345+H350+H354</f>
        <v>850</v>
      </c>
    </row>
    <row r="345" spans="1:8" ht="18.75" customHeight="1">
      <c r="A345" s="14"/>
      <c r="B345" s="14"/>
      <c r="C345" s="14" t="s">
        <v>575</v>
      </c>
      <c r="D345" s="14"/>
      <c r="E345" s="45" t="s">
        <v>576</v>
      </c>
      <c r="F345" s="54">
        <f>F346+F349</f>
        <v>3803</v>
      </c>
      <c r="G345" s="54">
        <f>G346+G349</f>
        <v>850</v>
      </c>
      <c r="H345" s="54">
        <f>H346+H349</f>
        <v>850</v>
      </c>
    </row>
    <row r="346" spans="1:8" ht="18.75" customHeight="1">
      <c r="A346" s="14"/>
      <c r="B346" s="14"/>
      <c r="C346" s="14"/>
      <c r="D346" s="14" t="s">
        <v>156</v>
      </c>
      <c r="E346" s="46" t="s">
        <v>171</v>
      </c>
      <c r="F346" s="54">
        <f>F348</f>
        <v>2803</v>
      </c>
      <c r="G346" s="54"/>
      <c r="H346" s="54"/>
    </row>
    <row r="347" spans="1:8" ht="18.75" customHeight="1">
      <c r="A347" s="14"/>
      <c r="B347" s="14"/>
      <c r="C347" s="14"/>
      <c r="D347" s="14"/>
      <c r="E347" s="46" t="s">
        <v>482</v>
      </c>
      <c r="F347" s="54"/>
      <c r="G347" s="54"/>
      <c r="H347" s="54"/>
    </row>
    <row r="348" spans="1:8" ht="18.75" customHeight="1">
      <c r="A348" s="14"/>
      <c r="B348" s="14"/>
      <c r="C348" s="14"/>
      <c r="D348" s="14"/>
      <c r="E348" s="46" t="s">
        <v>477</v>
      </c>
      <c r="F348" s="54">
        <v>2803</v>
      </c>
      <c r="G348" s="54"/>
      <c r="H348" s="54"/>
    </row>
    <row r="349" spans="1:8" ht="25.5" customHeight="1">
      <c r="A349" s="14"/>
      <c r="B349" s="14"/>
      <c r="C349" s="14"/>
      <c r="D349" s="14" t="s">
        <v>45</v>
      </c>
      <c r="E349" s="46" t="s">
        <v>46</v>
      </c>
      <c r="F349" s="54">
        <v>1000</v>
      </c>
      <c r="G349" s="54">
        <v>850</v>
      </c>
      <c r="H349" s="54">
        <v>850</v>
      </c>
    </row>
    <row r="350" spans="1:8" ht="21.75" customHeight="1">
      <c r="A350" s="14"/>
      <c r="B350" s="14"/>
      <c r="C350" s="14" t="s">
        <v>633</v>
      </c>
      <c r="D350" s="14"/>
      <c r="E350" s="45" t="s">
        <v>636</v>
      </c>
      <c r="F350" s="55">
        <f>F351</f>
        <v>3695.4</v>
      </c>
      <c r="G350" s="55"/>
      <c r="H350" s="55"/>
    </row>
    <row r="351" spans="1:8" ht="19.5" customHeight="1">
      <c r="A351" s="14"/>
      <c r="B351" s="14"/>
      <c r="C351" s="14"/>
      <c r="D351" s="14" t="s">
        <v>156</v>
      </c>
      <c r="E351" s="46" t="s">
        <v>171</v>
      </c>
      <c r="F351" s="55">
        <f>F353</f>
        <v>3695.4</v>
      </c>
      <c r="G351" s="55"/>
      <c r="H351" s="55"/>
    </row>
    <row r="352" spans="1:8" ht="18" customHeight="1">
      <c r="A352" s="14"/>
      <c r="B352" s="14"/>
      <c r="C352" s="14"/>
      <c r="D352" s="14"/>
      <c r="E352" s="46" t="s">
        <v>482</v>
      </c>
      <c r="F352" s="55"/>
      <c r="G352" s="55"/>
      <c r="H352" s="55"/>
    </row>
    <row r="353" spans="1:9" ht="18" customHeight="1">
      <c r="A353" s="14"/>
      <c r="B353" s="14"/>
      <c r="C353" s="22"/>
      <c r="D353" s="22"/>
      <c r="E353" s="45" t="s">
        <v>632</v>
      </c>
      <c r="F353" s="55">
        <v>3695.4</v>
      </c>
      <c r="G353" s="55"/>
      <c r="H353" s="55"/>
      <c r="I353" s="85"/>
    </row>
    <row r="354" spans="1:8" ht="30" customHeight="1" hidden="1">
      <c r="A354" s="14"/>
      <c r="B354" s="14"/>
      <c r="C354" s="14" t="s">
        <v>633</v>
      </c>
      <c r="D354" s="14"/>
      <c r="E354" s="45" t="s">
        <v>648</v>
      </c>
      <c r="F354" s="55">
        <f>F355</f>
        <v>0</v>
      </c>
      <c r="G354" s="55">
        <f>G355</f>
        <v>0</v>
      </c>
      <c r="H354" s="55">
        <f>H355</f>
        <v>0</v>
      </c>
    </row>
    <row r="355" spans="1:8" ht="27" customHeight="1" hidden="1">
      <c r="A355" s="14"/>
      <c r="B355" s="14"/>
      <c r="C355" s="14"/>
      <c r="D355" s="14" t="s">
        <v>156</v>
      </c>
      <c r="E355" s="46" t="s">
        <v>171</v>
      </c>
      <c r="F355" s="55">
        <f>F357</f>
        <v>0</v>
      </c>
      <c r="G355" s="55">
        <f>G357</f>
        <v>0</v>
      </c>
      <c r="H355" s="55">
        <f>H357</f>
        <v>0</v>
      </c>
    </row>
    <row r="356" spans="1:8" ht="24.75" customHeight="1" hidden="1">
      <c r="A356" s="14"/>
      <c r="B356" s="14"/>
      <c r="C356" s="14"/>
      <c r="D356" s="14"/>
      <c r="E356" s="46" t="s">
        <v>482</v>
      </c>
      <c r="F356" s="55"/>
      <c r="G356" s="55"/>
      <c r="H356" s="55"/>
    </row>
    <row r="357" spans="1:8" ht="23.25" customHeight="1" hidden="1">
      <c r="A357" s="14"/>
      <c r="B357" s="14"/>
      <c r="C357" s="22"/>
      <c r="D357" s="22"/>
      <c r="E357" s="45" t="s">
        <v>632</v>
      </c>
      <c r="F357" s="55"/>
      <c r="G357" s="55"/>
      <c r="H357" s="55"/>
    </row>
    <row r="358" spans="1:8" ht="21" customHeight="1">
      <c r="A358" s="14"/>
      <c r="B358" s="14"/>
      <c r="C358" s="15" t="s">
        <v>710</v>
      </c>
      <c r="D358" s="15"/>
      <c r="E358" s="20" t="s">
        <v>709</v>
      </c>
      <c r="F358" s="96">
        <f>F359</f>
        <v>11720</v>
      </c>
      <c r="G358" s="96">
        <f>G359</f>
        <v>6000</v>
      </c>
      <c r="H358" s="96">
        <f>H359</f>
        <v>6000</v>
      </c>
    </row>
    <row r="359" spans="1:8" ht="21" customHeight="1">
      <c r="A359" s="14"/>
      <c r="B359" s="14"/>
      <c r="C359" s="16" t="s">
        <v>711</v>
      </c>
      <c r="D359" s="16"/>
      <c r="E359" s="23" t="s">
        <v>758</v>
      </c>
      <c r="F359" s="54">
        <f>F360+F361</f>
        <v>11720</v>
      </c>
      <c r="G359" s="54">
        <f>G360+G361</f>
        <v>6000</v>
      </c>
      <c r="H359" s="54">
        <f>H360+H361</f>
        <v>6000</v>
      </c>
    </row>
    <row r="360" spans="1:8" ht="21" customHeight="1">
      <c r="A360" s="14"/>
      <c r="B360" s="14"/>
      <c r="C360" s="14"/>
      <c r="D360" s="14" t="s">
        <v>14</v>
      </c>
      <c r="E360" s="46" t="s">
        <v>15</v>
      </c>
      <c r="F360" s="54">
        <v>6020</v>
      </c>
      <c r="G360" s="54">
        <v>3000</v>
      </c>
      <c r="H360" s="54">
        <v>3000</v>
      </c>
    </row>
    <row r="361" spans="1:8" ht="21" customHeight="1">
      <c r="A361" s="14"/>
      <c r="B361" s="14"/>
      <c r="C361" s="14"/>
      <c r="D361" s="14" t="s">
        <v>11</v>
      </c>
      <c r="E361" s="46" t="s">
        <v>12</v>
      </c>
      <c r="F361" s="54">
        <v>5700</v>
      </c>
      <c r="G361" s="54">
        <v>3000</v>
      </c>
      <c r="H361" s="54">
        <v>3000</v>
      </c>
    </row>
    <row r="362" spans="1:8" ht="18.75" customHeight="1">
      <c r="A362" s="14"/>
      <c r="B362" s="49" t="s">
        <v>351</v>
      </c>
      <c r="C362" s="49"/>
      <c r="D362" s="14"/>
      <c r="E362" s="95" t="s">
        <v>352</v>
      </c>
      <c r="F362" s="96">
        <f>F374+F363+F369</f>
        <v>86397.09668</v>
      </c>
      <c r="G362" s="96">
        <f>G374+G363+G369</f>
        <v>61109.6</v>
      </c>
      <c r="H362" s="96">
        <f>H374+H363+H369</f>
        <v>56064.7</v>
      </c>
    </row>
    <row r="363" spans="1:8" ht="18.75" customHeight="1">
      <c r="A363" s="14"/>
      <c r="B363" s="49"/>
      <c r="C363" s="18" t="s">
        <v>5</v>
      </c>
      <c r="D363" s="18" t="s">
        <v>274</v>
      </c>
      <c r="E363" s="95" t="s">
        <v>6</v>
      </c>
      <c r="F363" s="96">
        <f aca="true" t="shared" si="31" ref="F363:H365">F364</f>
        <v>15000</v>
      </c>
      <c r="G363" s="96">
        <f t="shared" si="31"/>
        <v>5000</v>
      </c>
      <c r="H363" s="96">
        <f t="shared" si="31"/>
        <v>5000</v>
      </c>
    </row>
    <row r="364" spans="1:8" ht="18.75" customHeight="1">
      <c r="A364" s="14"/>
      <c r="B364" s="49"/>
      <c r="C364" s="18" t="s">
        <v>7</v>
      </c>
      <c r="D364" s="18" t="s">
        <v>274</v>
      </c>
      <c r="E364" s="95" t="s">
        <v>8</v>
      </c>
      <c r="F364" s="96">
        <f t="shared" si="31"/>
        <v>15000</v>
      </c>
      <c r="G364" s="96">
        <f t="shared" si="31"/>
        <v>5000</v>
      </c>
      <c r="H364" s="96">
        <f t="shared" si="31"/>
        <v>5000</v>
      </c>
    </row>
    <row r="365" spans="1:8" ht="37.5" customHeight="1">
      <c r="A365" s="14"/>
      <c r="B365" s="49"/>
      <c r="C365" s="18" t="s">
        <v>9</v>
      </c>
      <c r="D365" s="18"/>
      <c r="E365" s="95" t="s">
        <v>464</v>
      </c>
      <c r="F365" s="96">
        <f t="shared" si="31"/>
        <v>15000</v>
      </c>
      <c r="G365" s="96">
        <f t="shared" si="31"/>
        <v>5000</v>
      </c>
      <c r="H365" s="96">
        <f t="shared" si="31"/>
        <v>5000</v>
      </c>
    </row>
    <row r="366" spans="1:8" ht="18.75" customHeight="1">
      <c r="A366" s="14"/>
      <c r="B366" s="49"/>
      <c r="C366" s="48" t="s">
        <v>478</v>
      </c>
      <c r="D366" s="48"/>
      <c r="E366" s="50" t="s">
        <v>602</v>
      </c>
      <c r="F366" s="54">
        <f>F367+F368</f>
        <v>15000</v>
      </c>
      <c r="G366" s="54">
        <f>G367+G368</f>
        <v>5000</v>
      </c>
      <c r="H366" s="54">
        <f>H367+H368</f>
        <v>5000</v>
      </c>
    </row>
    <row r="367" spans="1:8" ht="18.75" customHeight="1">
      <c r="A367" s="14"/>
      <c r="B367" s="49"/>
      <c r="C367" s="14"/>
      <c r="D367" s="14" t="s">
        <v>14</v>
      </c>
      <c r="E367" s="46" t="s">
        <v>15</v>
      </c>
      <c r="F367" s="54">
        <v>15000</v>
      </c>
      <c r="G367" s="54">
        <v>5000</v>
      </c>
      <c r="H367" s="54">
        <v>5000</v>
      </c>
    </row>
    <row r="368" spans="1:8" ht="18.75" customHeight="1" hidden="1">
      <c r="A368" s="14"/>
      <c r="B368" s="49"/>
      <c r="C368" s="14"/>
      <c r="D368" s="14" t="s">
        <v>11</v>
      </c>
      <c r="E368" s="46" t="s">
        <v>12</v>
      </c>
      <c r="F368" s="54"/>
      <c r="G368" s="54"/>
      <c r="H368" s="54"/>
    </row>
    <row r="369" spans="1:8" ht="18.75" customHeight="1">
      <c r="A369" s="14"/>
      <c r="B369" s="49"/>
      <c r="C369" s="18" t="s">
        <v>81</v>
      </c>
      <c r="D369" s="18" t="s">
        <v>274</v>
      </c>
      <c r="E369" s="95" t="s">
        <v>484</v>
      </c>
      <c r="F369" s="96">
        <f aca="true" t="shared" si="32" ref="F369:H372">F370</f>
        <v>37.7</v>
      </c>
      <c r="G369" s="96">
        <f t="shared" si="32"/>
        <v>37.7</v>
      </c>
      <c r="H369" s="96">
        <f t="shared" si="32"/>
        <v>37.7</v>
      </c>
    </row>
    <row r="370" spans="1:8" ht="18.75" customHeight="1">
      <c r="A370" s="14"/>
      <c r="B370" s="49"/>
      <c r="C370" s="18" t="s">
        <v>82</v>
      </c>
      <c r="D370" s="18" t="s">
        <v>274</v>
      </c>
      <c r="E370" s="95" t="s">
        <v>331</v>
      </c>
      <c r="F370" s="96">
        <f t="shared" si="32"/>
        <v>37.7</v>
      </c>
      <c r="G370" s="96">
        <f t="shared" si="32"/>
        <v>37.7</v>
      </c>
      <c r="H370" s="96">
        <f t="shared" si="32"/>
        <v>37.7</v>
      </c>
    </row>
    <row r="371" spans="1:8" ht="18.75" customHeight="1">
      <c r="A371" s="14"/>
      <c r="B371" s="49"/>
      <c r="C371" s="18" t="s">
        <v>83</v>
      </c>
      <c r="D371" s="18"/>
      <c r="E371" s="95" t="s">
        <v>84</v>
      </c>
      <c r="F371" s="96">
        <f t="shared" si="32"/>
        <v>37.7</v>
      </c>
      <c r="G371" s="96">
        <f t="shared" si="32"/>
        <v>37.7</v>
      </c>
      <c r="H371" s="96">
        <f t="shared" si="32"/>
        <v>37.7</v>
      </c>
    </row>
    <row r="372" spans="1:8" ht="18.75" customHeight="1">
      <c r="A372" s="14"/>
      <c r="B372" s="49"/>
      <c r="C372" s="14" t="s">
        <v>534</v>
      </c>
      <c r="D372" s="14" t="s">
        <v>274</v>
      </c>
      <c r="E372" s="45" t="s">
        <v>442</v>
      </c>
      <c r="F372" s="54">
        <f>F373</f>
        <v>37.7</v>
      </c>
      <c r="G372" s="54">
        <f t="shared" si="32"/>
        <v>37.7</v>
      </c>
      <c r="H372" s="54">
        <f t="shared" si="32"/>
        <v>37.7</v>
      </c>
    </row>
    <row r="373" spans="1:8" ht="18.75" customHeight="1">
      <c r="A373" s="14"/>
      <c r="B373" s="49"/>
      <c r="C373" s="14"/>
      <c r="D373" s="14" t="s">
        <v>11</v>
      </c>
      <c r="E373" s="46" t="s">
        <v>12</v>
      </c>
      <c r="F373" s="54">
        <v>37.7</v>
      </c>
      <c r="G373" s="54">
        <v>37.7</v>
      </c>
      <c r="H373" s="54">
        <v>37.7</v>
      </c>
    </row>
    <row r="374" spans="1:8" ht="18.75" customHeight="1">
      <c r="A374" s="18"/>
      <c r="B374" s="18"/>
      <c r="C374" s="18" t="s">
        <v>138</v>
      </c>
      <c r="D374" s="18" t="s">
        <v>274</v>
      </c>
      <c r="E374" s="95" t="s">
        <v>624</v>
      </c>
      <c r="F374" s="96">
        <f>F375+F418</f>
        <v>71359.39668</v>
      </c>
      <c r="G374" s="96">
        <f>G375+G418</f>
        <v>56071.9</v>
      </c>
      <c r="H374" s="96">
        <f>H375+H418</f>
        <v>51027</v>
      </c>
    </row>
    <row r="375" spans="1:8" ht="18.75" customHeight="1">
      <c r="A375" s="18"/>
      <c r="B375" s="18"/>
      <c r="C375" s="18" t="s">
        <v>139</v>
      </c>
      <c r="D375" s="18" t="s">
        <v>274</v>
      </c>
      <c r="E375" s="95" t="s">
        <v>140</v>
      </c>
      <c r="F375" s="96">
        <f>F376+F383+F393</f>
        <v>31662.7</v>
      </c>
      <c r="G375" s="96">
        <f>G376+G383+G393</f>
        <v>26416.9</v>
      </c>
      <c r="H375" s="96">
        <f>H376+H383+H393</f>
        <v>24337.5</v>
      </c>
    </row>
    <row r="376" spans="1:8" ht="18.75" customHeight="1">
      <c r="A376" s="18"/>
      <c r="B376" s="18"/>
      <c r="C376" s="18" t="s">
        <v>141</v>
      </c>
      <c r="D376" s="18"/>
      <c r="E376" s="95" t="s">
        <v>142</v>
      </c>
      <c r="F376" s="96">
        <f>F377+F381</f>
        <v>17639</v>
      </c>
      <c r="G376" s="96">
        <f>G377+G381</f>
        <v>14993.2</v>
      </c>
      <c r="H376" s="96">
        <f>H377+H381</f>
        <v>13493.8</v>
      </c>
    </row>
    <row r="377" spans="1:8" ht="18.75" customHeight="1">
      <c r="A377" s="18"/>
      <c r="B377" s="18"/>
      <c r="C377" s="14" t="s">
        <v>143</v>
      </c>
      <c r="D377" s="14" t="s">
        <v>274</v>
      </c>
      <c r="E377" s="45" t="s">
        <v>574</v>
      </c>
      <c r="F377" s="54">
        <f>F379+F380+F378</f>
        <v>10959</v>
      </c>
      <c r="G377" s="54">
        <f>G379+G380+G378</f>
        <v>9315.2</v>
      </c>
      <c r="H377" s="54">
        <f>H379+H380+H378</f>
        <v>8383.6</v>
      </c>
    </row>
    <row r="378" spans="1:8" ht="18.75" customHeight="1" hidden="1">
      <c r="A378" s="18"/>
      <c r="B378" s="18"/>
      <c r="C378" s="14"/>
      <c r="D378" s="14" t="s">
        <v>14</v>
      </c>
      <c r="E378" s="46" t="s">
        <v>15</v>
      </c>
      <c r="F378" s="54"/>
      <c r="G378" s="54"/>
      <c r="H378" s="54"/>
    </row>
    <row r="379" spans="1:8" ht="18.75" customHeight="1">
      <c r="A379" s="14"/>
      <c r="B379" s="14"/>
      <c r="C379" s="14"/>
      <c r="D379" s="14" t="s">
        <v>11</v>
      </c>
      <c r="E379" s="46" t="s">
        <v>12</v>
      </c>
      <c r="F379" s="54">
        <v>9459</v>
      </c>
      <c r="G379" s="54">
        <v>8040.2</v>
      </c>
      <c r="H379" s="54">
        <v>7236.1</v>
      </c>
    </row>
    <row r="380" spans="1:8" ht="18.75" customHeight="1">
      <c r="A380" s="14"/>
      <c r="B380" s="14"/>
      <c r="C380" s="14"/>
      <c r="D380" s="14" t="s">
        <v>45</v>
      </c>
      <c r="E380" s="46" t="s">
        <v>46</v>
      </c>
      <c r="F380" s="54">
        <v>1500</v>
      </c>
      <c r="G380" s="54">
        <v>1275</v>
      </c>
      <c r="H380" s="54">
        <v>1147.5</v>
      </c>
    </row>
    <row r="381" spans="1:8" ht="18.75" customHeight="1">
      <c r="A381" s="18"/>
      <c r="B381" s="18"/>
      <c r="C381" s="14" t="s">
        <v>144</v>
      </c>
      <c r="D381" s="14" t="s">
        <v>274</v>
      </c>
      <c r="E381" s="45" t="s">
        <v>559</v>
      </c>
      <c r="F381" s="54">
        <f>F382</f>
        <v>6680</v>
      </c>
      <c r="G381" s="54">
        <f>G382</f>
        <v>5678</v>
      </c>
      <c r="H381" s="54">
        <f>H382</f>
        <v>5110.2</v>
      </c>
    </row>
    <row r="382" spans="1:8" ht="18.75" customHeight="1">
      <c r="A382" s="14"/>
      <c r="B382" s="14"/>
      <c r="C382" s="14"/>
      <c r="D382" s="14" t="s">
        <v>11</v>
      </c>
      <c r="E382" s="46" t="s">
        <v>12</v>
      </c>
      <c r="F382" s="54">
        <v>6680</v>
      </c>
      <c r="G382" s="54">
        <v>5678</v>
      </c>
      <c r="H382" s="54">
        <v>5110.2</v>
      </c>
    </row>
    <row r="383" spans="1:8" ht="18.75" customHeight="1">
      <c r="A383" s="18"/>
      <c r="B383" s="18"/>
      <c r="C383" s="18" t="s">
        <v>145</v>
      </c>
      <c r="D383" s="18"/>
      <c r="E383" s="95" t="s">
        <v>529</v>
      </c>
      <c r="F383" s="96">
        <f>F384+F387+F389+F391</f>
        <v>5661.5</v>
      </c>
      <c r="G383" s="96">
        <f>G384+G387+G389+G391</f>
        <v>3061.5</v>
      </c>
      <c r="H383" s="96">
        <f>H384+H387+H389+H391</f>
        <v>3061.5</v>
      </c>
    </row>
    <row r="384" spans="1:8" ht="18.75" customHeight="1">
      <c r="A384" s="18"/>
      <c r="B384" s="18"/>
      <c r="C384" s="14" t="s">
        <v>146</v>
      </c>
      <c r="D384" s="14" t="s">
        <v>274</v>
      </c>
      <c r="E384" s="45" t="s">
        <v>147</v>
      </c>
      <c r="F384" s="54">
        <f>F385+F386</f>
        <v>3600</v>
      </c>
      <c r="G384" s="54">
        <f>G385+G386</f>
        <v>1000</v>
      </c>
      <c r="H384" s="54">
        <f>H385+H386</f>
        <v>1000</v>
      </c>
    </row>
    <row r="385" spans="1:8" ht="18.75" customHeight="1">
      <c r="A385" s="14"/>
      <c r="B385" s="14"/>
      <c r="C385" s="14"/>
      <c r="D385" s="14" t="s">
        <v>14</v>
      </c>
      <c r="E385" s="46" t="s">
        <v>15</v>
      </c>
      <c r="F385" s="54">
        <v>2600</v>
      </c>
      <c r="G385" s="54"/>
      <c r="H385" s="54"/>
    </row>
    <row r="386" spans="1:8" ht="18.75" customHeight="1">
      <c r="A386" s="14"/>
      <c r="B386" s="14"/>
      <c r="C386" s="14"/>
      <c r="D386" s="14" t="s">
        <v>11</v>
      </c>
      <c r="E386" s="46" t="s">
        <v>12</v>
      </c>
      <c r="F386" s="54">
        <v>1000</v>
      </c>
      <c r="G386" s="54">
        <v>1000</v>
      </c>
      <c r="H386" s="54">
        <v>1000</v>
      </c>
    </row>
    <row r="387" spans="1:8" ht="18.75" customHeight="1">
      <c r="A387" s="18"/>
      <c r="B387" s="18"/>
      <c r="C387" s="14" t="s">
        <v>148</v>
      </c>
      <c r="D387" s="14" t="s">
        <v>274</v>
      </c>
      <c r="E387" s="45" t="s">
        <v>353</v>
      </c>
      <c r="F387" s="54">
        <f>F388</f>
        <v>1861.5</v>
      </c>
      <c r="G387" s="54">
        <f>G388</f>
        <v>1861.5</v>
      </c>
      <c r="H387" s="54">
        <f>H388</f>
        <v>1861.5</v>
      </c>
    </row>
    <row r="388" spans="1:8" ht="18.75" customHeight="1">
      <c r="A388" s="14"/>
      <c r="B388" s="14"/>
      <c r="C388" s="14"/>
      <c r="D388" s="14" t="s">
        <v>11</v>
      </c>
      <c r="E388" s="46" t="s">
        <v>12</v>
      </c>
      <c r="F388" s="54">
        <v>1861.5</v>
      </c>
      <c r="G388" s="54">
        <v>1861.5</v>
      </c>
      <c r="H388" s="54">
        <v>1861.5</v>
      </c>
    </row>
    <row r="389" spans="1:8" ht="18.75" customHeight="1">
      <c r="A389" s="14"/>
      <c r="B389" s="14"/>
      <c r="C389" s="14" t="s">
        <v>292</v>
      </c>
      <c r="D389" s="14"/>
      <c r="E389" s="46" t="s">
        <v>560</v>
      </c>
      <c r="F389" s="54">
        <f>F390</f>
        <v>200</v>
      </c>
      <c r="G389" s="54">
        <f>G390</f>
        <v>200</v>
      </c>
      <c r="H389" s="54">
        <f>H390</f>
        <v>200</v>
      </c>
    </row>
    <row r="390" spans="1:8" ht="18.75" customHeight="1">
      <c r="A390" s="14"/>
      <c r="B390" s="14"/>
      <c r="C390" s="14"/>
      <c r="D390" s="14" t="s">
        <v>11</v>
      </c>
      <c r="E390" s="46" t="s">
        <v>12</v>
      </c>
      <c r="F390" s="54">
        <v>200</v>
      </c>
      <c r="G390" s="54">
        <v>200</v>
      </c>
      <c r="H390" s="54">
        <v>200</v>
      </c>
    </row>
    <row r="391" spans="1:8" ht="18.75" customHeight="1" hidden="1">
      <c r="A391" s="14"/>
      <c r="B391" s="14"/>
      <c r="C391" s="14" t="s">
        <v>663</v>
      </c>
      <c r="D391" s="14" t="s">
        <v>274</v>
      </c>
      <c r="E391" s="45" t="s">
        <v>664</v>
      </c>
      <c r="F391" s="111">
        <f>F392</f>
        <v>0</v>
      </c>
      <c r="G391" s="111">
        <f>G392</f>
        <v>0</v>
      </c>
      <c r="H391" s="111">
        <f>H392</f>
        <v>0</v>
      </c>
    </row>
    <row r="392" spans="1:8" ht="18.75" customHeight="1" hidden="1">
      <c r="A392" s="14"/>
      <c r="B392" s="14"/>
      <c r="C392" s="14"/>
      <c r="D392" s="14" t="s">
        <v>11</v>
      </c>
      <c r="E392" s="46" t="s">
        <v>12</v>
      </c>
      <c r="F392" s="54"/>
      <c r="G392" s="54"/>
      <c r="H392" s="54"/>
    </row>
    <row r="393" spans="1:8" ht="37.5" customHeight="1">
      <c r="A393" s="14"/>
      <c r="B393" s="14"/>
      <c r="C393" s="18" t="s">
        <v>458</v>
      </c>
      <c r="D393" s="18"/>
      <c r="E393" s="52" t="s">
        <v>459</v>
      </c>
      <c r="F393" s="96">
        <f>F402+F394+F398+F405+F400</f>
        <v>8362.2</v>
      </c>
      <c r="G393" s="96">
        <f>G402+G394+G398+G405+G400</f>
        <v>8362.2</v>
      </c>
      <c r="H393" s="96">
        <f>H402+H394+H398+H405+H400</f>
        <v>7782.2</v>
      </c>
    </row>
    <row r="394" spans="1:8" ht="37.5" customHeight="1">
      <c r="A394" s="14"/>
      <c r="B394" s="14"/>
      <c r="C394" s="14" t="s">
        <v>479</v>
      </c>
      <c r="D394" s="14" t="s">
        <v>274</v>
      </c>
      <c r="E394" s="45" t="s">
        <v>480</v>
      </c>
      <c r="F394" s="54">
        <f>F395+F397+F396+F404</f>
        <v>4352.2</v>
      </c>
      <c r="G394" s="54">
        <f>G395+G397+G396+G404</f>
        <v>4352.2</v>
      </c>
      <c r="H394" s="54">
        <f>H395+H397+H396+H404</f>
        <v>3772.2</v>
      </c>
    </row>
    <row r="395" spans="1:8" ht="18.75" customHeight="1">
      <c r="A395" s="14"/>
      <c r="B395" s="14"/>
      <c r="C395" s="14"/>
      <c r="D395" s="14" t="s">
        <v>14</v>
      </c>
      <c r="E395" s="46" t="s">
        <v>15</v>
      </c>
      <c r="F395" s="54">
        <v>1325</v>
      </c>
      <c r="G395" s="54">
        <v>1325</v>
      </c>
      <c r="H395" s="54">
        <v>1325</v>
      </c>
    </row>
    <row r="396" spans="1:8" ht="18.75" customHeight="1">
      <c r="A396" s="14"/>
      <c r="B396" s="14"/>
      <c r="C396" s="14"/>
      <c r="D396" s="14" t="s">
        <v>11</v>
      </c>
      <c r="E396" s="46" t="s">
        <v>12</v>
      </c>
      <c r="F396" s="54">
        <v>1237.2</v>
      </c>
      <c r="G396" s="54">
        <v>1237.2</v>
      </c>
      <c r="H396" s="54">
        <v>1237.2</v>
      </c>
    </row>
    <row r="397" spans="1:8" ht="18.75" customHeight="1" hidden="1">
      <c r="A397" s="14"/>
      <c r="B397" s="14"/>
      <c r="C397" s="14"/>
      <c r="D397" s="14" t="s">
        <v>45</v>
      </c>
      <c r="E397" s="46" t="s">
        <v>46</v>
      </c>
      <c r="F397" s="54"/>
      <c r="G397" s="54"/>
      <c r="H397" s="54"/>
    </row>
    <row r="398" spans="1:8" ht="46.5" customHeight="1" hidden="1">
      <c r="A398" s="14"/>
      <c r="B398" s="14"/>
      <c r="C398" s="14" t="s">
        <v>630</v>
      </c>
      <c r="D398" s="14"/>
      <c r="E398" s="46" t="s">
        <v>631</v>
      </c>
      <c r="F398" s="55">
        <f>F399</f>
        <v>0</v>
      </c>
      <c r="G398" s="55">
        <f>G399</f>
        <v>0</v>
      </c>
      <c r="H398" s="55">
        <f>H399</f>
        <v>0</v>
      </c>
    </row>
    <row r="399" spans="1:8" ht="18.75" customHeight="1" hidden="1">
      <c r="A399" s="14"/>
      <c r="B399" s="14"/>
      <c r="C399" s="14"/>
      <c r="D399" s="14" t="s">
        <v>45</v>
      </c>
      <c r="E399" s="46" t="s">
        <v>46</v>
      </c>
      <c r="F399" s="55"/>
      <c r="G399" s="55"/>
      <c r="H399" s="55"/>
    </row>
    <row r="400" spans="1:8" ht="48" customHeight="1" hidden="1">
      <c r="A400" s="14"/>
      <c r="B400" s="14"/>
      <c r="C400" s="14" t="s">
        <v>630</v>
      </c>
      <c r="D400" s="14"/>
      <c r="E400" s="46" t="s">
        <v>661</v>
      </c>
      <c r="F400" s="55">
        <f>F401</f>
        <v>0</v>
      </c>
      <c r="G400" s="55">
        <f>G401</f>
        <v>0</v>
      </c>
      <c r="H400" s="55">
        <f>H401</f>
        <v>0</v>
      </c>
    </row>
    <row r="401" spans="1:8" ht="18.75" customHeight="1" hidden="1">
      <c r="A401" s="14"/>
      <c r="B401" s="14"/>
      <c r="C401" s="14"/>
      <c r="D401" s="14" t="s">
        <v>45</v>
      </c>
      <c r="E401" s="46" t="s">
        <v>46</v>
      </c>
      <c r="F401" s="55"/>
      <c r="G401" s="55"/>
      <c r="H401" s="55"/>
    </row>
    <row r="402" spans="1:8" ht="42" customHeight="1" hidden="1">
      <c r="A402" s="14"/>
      <c r="B402" s="14"/>
      <c r="C402" s="14" t="s">
        <v>461</v>
      </c>
      <c r="D402" s="14"/>
      <c r="E402" s="46" t="s">
        <v>604</v>
      </c>
      <c r="F402" s="55">
        <f>F403</f>
        <v>0</v>
      </c>
      <c r="G402" s="55">
        <f>G403</f>
        <v>0</v>
      </c>
      <c r="H402" s="55">
        <f>H403</f>
        <v>0</v>
      </c>
    </row>
    <row r="403" spans="1:8" ht="18.75" customHeight="1" hidden="1">
      <c r="A403" s="14"/>
      <c r="B403" s="14"/>
      <c r="C403" s="14"/>
      <c r="D403" s="14" t="s">
        <v>45</v>
      </c>
      <c r="E403" s="46" t="s">
        <v>46</v>
      </c>
      <c r="F403" s="55"/>
      <c r="G403" s="55"/>
      <c r="H403" s="55"/>
    </row>
    <row r="404" spans="1:8" ht="18.75" customHeight="1">
      <c r="A404" s="14"/>
      <c r="B404" s="14"/>
      <c r="C404" s="14"/>
      <c r="D404" s="14" t="s">
        <v>45</v>
      </c>
      <c r="E404" s="46" t="s">
        <v>46</v>
      </c>
      <c r="F404" s="54">
        <v>1790</v>
      </c>
      <c r="G404" s="54">
        <v>1790</v>
      </c>
      <c r="H404" s="54">
        <v>1210</v>
      </c>
    </row>
    <row r="405" spans="1:8" ht="18.75" customHeight="1">
      <c r="A405" s="14"/>
      <c r="B405" s="14"/>
      <c r="C405" s="18" t="s">
        <v>639</v>
      </c>
      <c r="D405" s="18"/>
      <c r="E405" s="52" t="s">
        <v>666</v>
      </c>
      <c r="F405" s="96">
        <f>F406+F410+F414</f>
        <v>4010</v>
      </c>
      <c r="G405" s="96">
        <f>G406+G410+G414</f>
        <v>4010</v>
      </c>
      <c r="H405" s="96">
        <f>H406+H410+H414</f>
        <v>4010</v>
      </c>
    </row>
    <row r="406" spans="1:8" ht="38.25" customHeight="1">
      <c r="A406" s="14"/>
      <c r="B406" s="14"/>
      <c r="C406" s="14" t="s">
        <v>640</v>
      </c>
      <c r="D406" s="14"/>
      <c r="E406" s="46" t="s">
        <v>604</v>
      </c>
      <c r="F406" s="55">
        <f>F407+F408+F409</f>
        <v>4010</v>
      </c>
      <c r="G406" s="55">
        <f>G407+G408+G409</f>
        <v>4010</v>
      </c>
      <c r="H406" s="55">
        <f>H407+H408+H409</f>
        <v>4010</v>
      </c>
    </row>
    <row r="407" spans="1:8" ht="18.75" customHeight="1" hidden="1">
      <c r="A407" s="14"/>
      <c r="B407" s="14"/>
      <c r="C407" s="14"/>
      <c r="D407" s="14" t="s">
        <v>14</v>
      </c>
      <c r="E407" s="46" t="s">
        <v>15</v>
      </c>
      <c r="F407" s="55"/>
      <c r="G407" s="55"/>
      <c r="H407" s="55"/>
    </row>
    <row r="408" spans="1:8" ht="18.75" customHeight="1" hidden="1">
      <c r="A408" s="14"/>
      <c r="B408" s="14"/>
      <c r="C408" s="14"/>
      <c r="D408" s="14" t="s">
        <v>11</v>
      </c>
      <c r="E408" s="46" t="s">
        <v>12</v>
      </c>
      <c r="F408" s="55"/>
      <c r="G408" s="55"/>
      <c r="H408" s="55"/>
    </row>
    <row r="409" spans="1:8" ht="18.75" customHeight="1">
      <c r="A409" s="14"/>
      <c r="B409" s="14"/>
      <c r="C409" s="14"/>
      <c r="D409" s="14" t="s">
        <v>45</v>
      </c>
      <c r="E409" s="46" t="s">
        <v>46</v>
      </c>
      <c r="F409" s="55">
        <f>5800-1790</f>
        <v>4010</v>
      </c>
      <c r="G409" s="55">
        <f>5800-1790</f>
        <v>4010</v>
      </c>
      <c r="H409" s="55">
        <f>5220-1210</f>
        <v>4010</v>
      </c>
    </row>
    <row r="410" spans="1:8" ht="45.75" customHeight="1" hidden="1">
      <c r="A410" s="14"/>
      <c r="B410" s="14"/>
      <c r="C410" s="14" t="s">
        <v>640</v>
      </c>
      <c r="D410" s="14"/>
      <c r="E410" s="46" t="s">
        <v>649</v>
      </c>
      <c r="F410" s="55">
        <f>F411+F412+F413</f>
        <v>0</v>
      </c>
      <c r="G410" s="55">
        <f>G411+G412+G413</f>
        <v>0</v>
      </c>
      <c r="H410" s="55">
        <f>H411+H412+H413</f>
        <v>0</v>
      </c>
    </row>
    <row r="411" spans="1:8" ht="18.75" customHeight="1" hidden="1">
      <c r="A411" s="14"/>
      <c r="B411" s="14"/>
      <c r="C411" s="14"/>
      <c r="D411" s="14" t="s">
        <v>14</v>
      </c>
      <c r="E411" s="46" t="s">
        <v>15</v>
      </c>
      <c r="F411" s="55"/>
      <c r="G411" s="55"/>
      <c r="H411" s="55"/>
    </row>
    <row r="412" spans="1:8" ht="18.75" customHeight="1" hidden="1">
      <c r="A412" s="14"/>
      <c r="B412" s="14"/>
      <c r="C412" s="14"/>
      <c r="D412" s="14" t="s">
        <v>11</v>
      </c>
      <c r="E412" s="46" t="s">
        <v>12</v>
      </c>
      <c r="F412" s="55"/>
      <c r="G412" s="55"/>
      <c r="H412" s="55"/>
    </row>
    <row r="413" spans="1:8" ht="18.75" customHeight="1" hidden="1">
      <c r="A413" s="14"/>
      <c r="B413" s="14"/>
      <c r="C413" s="14"/>
      <c r="D413" s="14" t="s">
        <v>45</v>
      </c>
      <c r="E413" s="46" t="s">
        <v>46</v>
      </c>
      <c r="F413" s="55"/>
      <c r="G413" s="55"/>
      <c r="H413" s="55"/>
    </row>
    <row r="414" spans="1:8" ht="45.75" customHeight="1" hidden="1">
      <c r="A414" s="14"/>
      <c r="B414" s="14"/>
      <c r="C414" s="14" t="s">
        <v>640</v>
      </c>
      <c r="D414" s="14"/>
      <c r="E414" s="46" t="s">
        <v>650</v>
      </c>
      <c r="F414" s="55">
        <f>F415+F416+F417</f>
        <v>0</v>
      </c>
      <c r="G414" s="55">
        <f>G415+G416+G417</f>
        <v>0</v>
      </c>
      <c r="H414" s="55">
        <f>H415+H416+H417</f>
        <v>0</v>
      </c>
    </row>
    <row r="415" spans="1:8" ht="18.75" customHeight="1" hidden="1">
      <c r="A415" s="14"/>
      <c r="B415" s="14"/>
      <c r="C415" s="14"/>
      <c r="D415" s="14" t="s">
        <v>14</v>
      </c>
      <c r="E415" s="46" t="s">
        <v>15</v>
      </c>
      <c r="F415" s="55"/>
      <c r="G415" s="55"/>
      <c r="H415" s="55"/>
    </row>
    <row r="416" spans="1:8" ht="18.75" customHeight="1" hidden="1">
      <c r="A416" s="14"/>
      <c r="B416" s="14"/>
      <c r="C416" s="14"/>
      <c r="D416" s="14" t="s">
        <v>11</v>
      </c>
      <c r="E416" s="46" t="s">
        <v>12</v>
      </c>
      <c r="F416" s="55"/>
      <c r="G416" s="55"/>
      <c r="H416" s="55"/>
    </row>
    <row r="417" spans="1:8" ht="18.75" customHeight="1" hidden="1">
      <c r="A417" s="14"/>
      <c r="B417" s="14"/>
      <c r="C417" s="14"/>
      <c r="D417" s="14" t="s">
        <v>45</v>
      </c>
      <c r="E417" s="46" t="s">
        <v>46</v>
      </c>
      <c r="F417" s="55"/>
      <c r="G417" s="55"/>
      <c r="H417" s="55"/>
    </row>
    <row r="418" spans="1:8" ht="18.75" customHeight="1">
      <c r="A418" s="18"/>
      <c r="B418" s="18"/>
      <c r="C418" s="18" t="s">
        <v>157</v>
      </c>
      <c r="D418" s="18" t="s">
        <v>274</v>
      </c>
      <c r="E418" s="95" t="s">
        <v>158</v>
      </c>
      <c r="F418" s="96">
        <f>F419+F427</f>
        <v>39696.69668</v>
      </c>
      <c r="G418" s="96">
        <f>G419+G427</f>
        <v>29655</v>
      </c>
      <c r="H418" s="96">
        <f>H419+H427</f>
        <v>26689.5</v>
      </c>
    </row>
    <row r="419" spans="1:8" ht="23.25" customHeight="1">
      <c r="A419" s="18"/>
      <c r="B419" s="18"/>
      <c r="C419" s="18" t="s">
        <v>159</v>
      </c>
      <c r="D419" s="18"/>
      <c r="E419" s="95" t="s">
        <v>160</v>
      </c>
      <c r="F419" s="96">
        <f>F420+F423+F425</f>
        <v>38696.69668</v>
      </c>
      <c r="G419" s="96">
        <f>G420+G423+G425</f>
        <v>29655</v>
      </c>
      <c r="H419" s="96">
        <f>H420+H423+H425</f>
        <v>26689.5</v>
      </c>
    </row>
    <row r="420" spans="1:8" ht="18.75" customHeight="1">
      <c r="A420" s="18"/>
      <c r="B420" s="18"/>
      <c r="C420" s="14" t="s">
        <v>162</v>
      </c>
      <c r="D420" s="14" t="s">
        <v>274</v>
      </c>
      <c r="E420" s="45" t="s">
        <v>354</v>
      </c>
      <c r="F420" s="55">
        <f>F421+F422</f>
        <v>31755</v>
      </c>
      <c r="G420" s="55">
        <f>G421+G422</f>
        <v>29655</v>
      </c>
      <c r="H420" s="55">
        <f>H421+H422</f>
        <v>26689.5</v>
      </c>
    </row>
    <row r="421" spans="1:8" ht="18.75" customHeight="1">
      <c r="A421" s="18"/>
      <c r="B421" s="18"/>
      <c r="C421" s="14"/>
      <c r="D421" s="14" t="s">
        <v>14</v>
      </c>
      <c r="E421" s="46" t="s">
        <v>15</v>
      </c>
      <c r="F421" s="55">
        <v>2100</v>
      </c>
      <c r="G421" s="55"/>
      <c r="H421" s="55"/>
    </row>
    <row r="422" spans="1:8" ht="18.75" customHeight="1">
      <c r="A422" s="14"/>
      <c r="B422" s="14"/>
      <c r="C422" s="14"/>
      <c r="D422" s="14" t="s">
        <v>11</v>
      </c>
      <c r="E422" s="46" t="s">
        <v>12</v>
      </c>
      <c r="F422" s="55">
        <v>29655</v>
      </c>
      <c r="G422" s="55">
        <v>29655</v>
      </c>
      <c r="H422" s="55">
        <v>26689.5</v>
      </c>
    </row>
    <row r="423" spans="1:8" ht="18.75" customHeight="1">
      <c r="A423" s="14"/>
      <c r="B423" s="14"/>
      <c r="C423" s="14" t="s">
        <v>609</v>
      </c>
      <c r="D423" s="14"/>
      <c r="E423" s="45" t="s">
        <v>623</v>
      </c>
      <c r="F423" s="55">
        <f>F424</f>
        <v>6941.69668</v>
      </c>
      <c r="G423" s="55">
        <f>G424</f>
        <v>0</v>
      </c>
      <c r="H423" s="55">
        <f>H424</f>
        <v>0</v>
      </c>
    </row>
    <row r="424" spans="1:8" ht="18.75" customHeight="1">
      <c r="A424" s="14"/>
      <c r="B424" s="14"/>
      <c r="C424" s="14"/>
      <c r="D424" s="14" t="s">
        <v>11</v>
      </c>
      <c r="E424" s="46" t="s">
        <v>12</v>
      </c>
      <c r="F424" s="55">
        <v>6941.69668</v>
      </c>
      <c r="G424" s="55"/>
      <c r="H424" s="55"/>
    </row>
    <row r="425" spans="1:8" ht="18.75" customHeight="1" hidden="1">
      <c r="A425" s="14"/>
      <c r="B425" s="14"/>
      <c r="C425" s="14" t="s">
        <v>609</v>
      </c>
      <c r="D425" s="14"/>
      <c r="E425" s="45" t="s">
        <v>646</v>
      </c>
      <c r="F425" s="55">
        <f>F426</f>
        <v>0</v>
      </c>
      <c r="G425" s="55">
        <f>G426</f>
        <v>0</v>
      </c>
      <c r="H425" s="55">
        <f>H426</f>
        <v>0</v>
      </c>
    </row>
    <row r="426" spans="1:8" ht="18.75" customHeight="1" hidden="1">
      <c r="A426" s="14"/>
      <c r="B426" s="14"/>
      <c r="C426" s="14"/>
      <c r="D426" s="14" t="s">
        <v>11</v>
      </c>
      <c r="E426" s="46" t="s">
        <v>12</v>
      </c>
      <c r="F426" s="55"/>
      <c r="G426" s="55"/>
      <c r="H426" s="55"/>
    </row>
    <row r="427" spans="1:8" ht="18.75" customHeight="1">
      <c r="A427" s="14"/>
      <c r="B427" s="14"/>
      <c r="C427" s="15" t="s">
        <v>712</v>
      </c>
      <c r="D427" s="15"/>
      <c r="E427" s="20" t="s">
        <v>709</v>
      </c>
      <c r="F427" s="96">
        <f>F428</f>
        <v>1000</v>
      </c>
      <c r="G427" s="96"/>
      <c r="H427" s="96"/>
    </row>
    <row r="428" spans="1:8" ht="18.75" customHeight="1">
      <c r="A428" s="14"/>
      <c r="B428" s="14"/>
      <c r="C428" s="14" t="s">
        <v>713</v>
      </c>
      <c r="D428" s="14" t="s">
        <v>274</v>
      </c>
      <c r="E428" s="45" t="s">
        <v>757</v>
      </c>
      <c r="F428" s="54">
        <f>F429</f>
        <v>1000</v>
      </c>
      <c r="G428" s="54"/>
      <c r="H428" s="54"/>
    </row>
    <row r="429" spans="1:8" ht="18.75" customHeight="1">
      <c r="A429" s="14"/>
      <c r="B429" s="14"/>
      <c r="C429" s="14"/>
      <c r="D429" s="14" t="s">
        <v>14</v>
      </c>
      <c r="E429" s="46" t="s">
        <v>15</v>
      </c>
      <c r="F429" s="54">
        <v>1000</v>
      </c>
      <c r="G429" s="55"/>
      <c r="H429" s="55"/>
    </row>
    <row r="430" spans="1:8" ht="18.75" customHeight="1">
      <c r="A430" s="14"/>
      <c r="B430" s="49" t="s">
        <v>356</v>
      </c>
      <c r="C430" s="49"/>
      <c r="D430" s="49"/>
      <c r="E430" s="97" t="s">
        <v>357</v>
      </c>
      <c r="F430" s="96">
        <f>F431+F448</f>
        <v>86615</v>
      </c>
      <c r="G430" s="96">
        <f>G431+G448</f>
        <v>76871</v>
      </c>
      <c r="H430" s="96">
        <f>H431+H448</f>
        <v>69249.5</v>
      </c>
    </row>
    <row r="431" spans="1:8" ht="18.75" customHeight="1">
      <c r="A431" s="18"/>
      <c r="B431" s="18"/>
      <c r="C431" s="18" t="s">
        <v>138</v>
      </c>
      <c r="D431" s="18" t="s">
        <v>274</v>
      </c>
      <c r="E431" s="95" t="s">
        <v>624</v>
      </c>
      <c r="F431" s="96">
        <f>F432+F436</f>
        <v>86218.9</v>
      </c>
      <c r="G431" s="96">
        <f>G432+G436</f>
        <v>76368.9</v>
      </c>
      <c r="H431" s="96">
        <f>H432+H436</f>
        <v>68733.9</v>
      </c>
    </row>
    <row r="432" spans="1:8" ht="18.75" customHeight="1">
      <c r="A432" s="18"/>
      <c r="B432" s="18"/>
      <c r="C432" s="18" t="s">
        <v>165</v>
      </c>
      <c r="D432" s="18"/>
      <c r="E432" s="95" t="s">
        <v>166</v>
      </c>
      <c r="F432" s="96">
        <f>F433</f>
        <v>9200</v>
      </c>
      <c r="G432" s="96">
        <f aca="true" t="shared" si="33" ref="G432:H434">G433</f>
        <v>7820</v>
      </c>
      <c r="H432" s="96">
        <f t="shared" si="33"/>
        <v>7038</v>
      </c>
    </row>
    <row r="433" spans="1:8" ht="18.75" customHeight="1">
      <c r="A433" s="18"/>
      <c r="B433" s="18"/>
      <c r="C433" s="18" t="s">
        <v>167</v>
      </c>
      <c r="D433" s="18"/>
      <c r="E433" s="95" t="s">
        <v>168</v>
      </c>
      <c r="F433" s="96">
        <f>F434</f>
        <v>9200</v>
      </c>
      <c r="G433" s="96">
        <f t="shared" si="33"/>
        <v>7820</v>
      </c>
      <c r="H433" s="96">
        <f t="shared" si="33"/>
        <v>7038</v>
      </c>
    </row>
    <row r="434" spans="1:8" ht="18.75" customHeight="1">
      <c r="A434" s="18"/>
      <c r="B434" s="18"/>
      <c r="C434" s="14" t="s">
        <v>170</v>
      </c>
      <c r="D434" s="14"/>
      <c r="E434" s="45" t="s">
        <v>570</v>
      </c>
      <c r="F434" s="54">
        <f>F435</f>
        <v>9200</v>
      </c>
      <c r="G434" s="54">
        <f t="shared" si="33"/>
        <v>7820</v>
      </c>
      <c r="H434" s="54">
        <f t="shared" si="33"/>
        <v>7038</v>
      </c>
    </row>
    <row r="435" spans="1:8" ht="18.75" customHeight="1">
      <c r="A435" s="14"/>
      <c r="B435" s="14"/>
      <c r="C435" s="14"/>
      <c r="D435" s="14" t="s">
        <v>14</v>
      </c>
      <c r="E435" s="46" t="s">
        <v>15</v>
      </c>
      <c r="F435" s="54">
        <v>9200</v>
      </c>
      <c r="G435" s="54">
        <v>7820</v>
      </c>
      <c r="H435" s="54">
        <v>7038</v>
      </c>
    </row>
    <row r="436" spans="1:8" ht="18.75" customHeight="1">
      <c r="A436" s="18"/>
      <c r="B436" s="18"/>
      <c r="C436" s="18" t="s">
        <v>180</v>
      </c>
      <c r="D436" s="18" t="s">
        <v>274</v>
      </c>
      <c r="E436" s="95" t="s">
        <v>625</v>
      </c>
      <c r="F436" s="96">
        <f>F437+F445</f>
        <v>77018.9</v>
      </c>
      <c r="G436" s="96">
        <f>G437+G445</f>
        <v>68548.9</v>
      </c>
      <c r="H436" s="96">
        <f>H437+H445</f>
        <v>61695.9</v>
      </c>
    </row>
    <row r="437" spans="1:8" ht="21.75" customHeight="1">
      <c r="A437" s="18"/>
      <c r="B437" s="18"/>
      <c r="C437" s="18" t="s">
        <v>181</v>
      </c>
      <c r="D437" s="18"/>
      <c r="E437" s="95" t="s">
        <v>27</v>
      </c>
      <c r="F437" s="96">
        <f>F438+F443</f>
        <v>77000</v>
      </c>
      <c r="G437" s="96">
        <f>G438+G443</f>
        <v>68530</v>
      </c>
      <c r="H437" s="96">
        <f>H438+H443</f>
        <v>61677</v>
      </c>
    </row>
    <row r="438" spans="1:8" ht="21.75" customHeight="1" hidden="1">
      <c r="A438" s="18"/>
      <c r="B438" s="18"/>
      <c r="C438" s="14" t="s">
        <v>183</v>
      </c>
      <c r="D438" s="14"/>
      <c r="E438" s="45" t="s">
        <v>118</v>
      </c>
      <c r="F438" s="55">
        <f>F439+F440+F441+F442</f>
        <v>0</v>
      </c>
      <c r="G438" s="55">
        <f>G439+G440+G441+G442</f>
        <v>0</v>
      </c>
      <c r="H438" s="55">
        <f>H439+H440+H441+H442</f>
        <v>0</v>
      </c>
    </row>
    <row r="439" spans="1:8" ht="37.5" customHeight="1" hidden="1">
      <c r="A439" s="18"/>
      <c r="B439" s="18"/>
      <c r="C439" s="18"/>
      <c r="D439" s="14" t="s">
        <v>31</v>
      </c>
      <c r="E439" s="46" t="s">
        <v>32</v>
      </c>
      <c r="F439" s="55"/>
      <c r="G439" s="55"/>
      <c r="H439" s="55"/>
    </row>
    <row r="440" spans="1:8" ht="28.5" customHeight="1" hidden="1">
      <c r="A440" s="18"/>
      <c r="B440" s="18"/>
      <c r="C440" s="18"/>
      <c r="D440" s="14" t="s">
        <v>14</v>
      </c>
      <c r="E440" s="46" t="s">
        <v>15</v>
      </c>
      <c r="F440" s="55"/>
      <c r="G440" s="55"/>
      <c r="H440" s="55"/>
    </row>
    <row r="441" spans="1:8" ht="21.75" customHeight="1" hidden="1">
      <c r="A441" s="18"/>
      <c r="B441" s="18"/>
      <c r="C441" s="18"/>
      <c r="D441" s="14" t="s">
        <v>19</v>
      </c>
      <c r="E441" s="46" t="s">
        <v>20</v>
      </c>
      <c r="F441" s="55"/>
      <c r="G441" s="55"/>
      <c r="H441" s="55"/>
    </row>
    <row r="442" spans="1:8" ht="21.75" customHeight="1" hidden="1">
      <c r="A442" s="18"/>
      <c r="B442" s="18"/>
      <c r="C442" s="18"/>
      <c r="D442" s="14" t="s">
        <v>45</v>
      </c>
      <c r="E442" s="46" t="s">
        <v>46</v>
      </c>
      <c r="F442" s="55"/>
      <c r="G442" s="55"/>
      <c r="H442" s="55"/>
    </row>
    <row r="443" spans="1:8" ht="23.25" customHeight="1">
      <c r="A443" s="18"/>
      <c r="B443" s="18"/>
      <c r="C443" s="14" t="s">
        <v>184</v>
      </c>
      <c r="D443" s="14" t="s">
        <v>274</v>
      </c>
      <c r="E443" s="45" t="s">
        <v>600</v>
      </c>
      <c r="F443" s="54">
        <f>F444</f>
        <v>77000</v>
      </c>
      <c r="G443" s="54">
        <f>G444</f>
        <v>68530</v>
      </c>
      <c r="H443" s="54">
        <f>H444</f>
        <v>61677</v>
      </c>
    </row>
    <row r="444" spans="1:8" ht="25.5" customHeight="1">
      <c r="A444" s="14"/>
      <c r="B444" s="14"/>
      <c r="C444" s="14"/>
      <c r="D444" s="14" t="s">
        <v>11</v>
      </c>
      <c r="E444" s="46" t="s">
        <v>12</v>
      </c>
      <c r="F444" s="54">
        <v>77000</v>
      </c>
      <c r="G444" s="54">
        <v>68530</v>
      </c>
      <c r="H444" s="54">
        <v>61677</v>
      </c>
    </row>
    <row r="445" spans="1:8" ht="18.75" customHeight="1">
      <c r="A445" s="14"/>
      <c r="B445" s="14"/>
      <c r="C445" s="18" t="s">
        <v>474</v>
      </c>
      <c r="D445" s="18"/>
      <c r="E445" s="95" t="s">
        <v>473</v>
      </c>
      <c r="F445" s="96">
        <f aca="true" t="shared" si="34" ref="F445:H446">F446</f>
        <v>18.9</v>
      </c>
      <c r="G445" s="96">
        <f t="shared" si="34"/>
        <v>18.9</v>
      </c>
      <c r="H445" s="96">
        <f t="shared" si="34"/>
        <v>18.9</v>
      </c>
    </row>
    <row r="446" spans="1:8" ht="18.75" customHeight="1">
      <c r="A446" s="14"/>
      <c r="B446" s="14"/>
      <c r="C446" s="14" t="s">
        <v>475</v>
      </c>
      <c r="D446" s="14"/>
      <c r="E446" s="45" t="s">
        <v>530</v>
      </c>
      <c r="F446" s="54">
        <f t="shared" si="34"/>
        <v>18.9</v>
      </c>
      <c r="G446" s="54">
        <f t="shared" si="34"/>
        <v>18.9</v>
      </c>
      <c r="H446" s="54">
        <f t="shared" si="34"/>
        <v>18.9</v>
      </c>
    </row>
    <row r="447" spans="1:8" ht="18.75" customHeight="1">
      <c r="A447" s="14"/>
      <c r="B447" s="14"/>
      <c r="C447" s="14"/>
      <c r="D447" s="14" t="s">
        <v>14</v>
      </c>
      <c r="E447" s="46" t="s">
        <v>15</v>
      </c>
      <c r="F447" s="54">
        <v>18.9</v>
      </c>
      <c r="G447" s="54">
        <v>18.9</v>
      </c>
      <c r="H447" s="54">
        <v>18.9</v>
      </c>
    </row>
    <row r="448" spans="1:8" ht="18.75" customHeight="1">
      <c r="A448" s="14"/>
      <c r="B448" s="14"/>
      <c r="C448" s="18" t="s">
        <v>212</v>
      </c>
      <c r="D448" s="18" t="s">
        <v>274</v>
      </c>
      <c r="E448" s="95" t="s">
        <v>499</v>
      </c>
      <c r="F448" s="96">
        <f>F449</f>
        <v>396.1</v>
      </c>
      <c r="G448" s="96">
        <f aca="true" t="shared" si="35" ref="G448:H451">G449</f>
        <v>502.1</v>
      </c>
      <c r="H448" s="96">
        <f t="shared" si="35"/>
        <v>515.6</v>
      </c>
    </row>
    <row r="449" spans="1:8" ht="18.75" customHeight="1">
      <c r="A449" s="14"/>
      <c r="B449" s="14"/>
      <c r="C449" s="18" t="s">
        <v>216</v>
      </c>
      <c r="D449" s="18" t="s">
        <v>274</v>
      </c>
      <c r="E449" s="95" t="s">
        <v>217</v>
      </c>
      <c r="F449" s="96">
        <f>F450</f>
        <v>396.1</v>
      </c>
      <c r="G449" s="96">
        <f t="shared" si="35"/>
        <v>502.1</v>
      </c>
      <c r="H449" s="96">
        <f t="shared" si="35"/>
        <v>515.6</v>
      </c>
    </row>
    <row r="450" spans="1:8" ht="18.75" customHeight="1">
      <c r="A450" s="14"/>
      <c r="B450" s="14"/>
      <c r="C450" s="18" t="s">
        <v>220</v>
      </c>
      <c r="D450" s="18"/>
      <c r="E450" s="95" t="s">
        <v>221</v>
      </c>
      <c r="F450" s="96">
        <f>F451</f>
        <v>396.1</v>
      </c>
      <c r="G450" s="96">
        <f t="shared" si="35"/>
        <v>502.1</v>
      </c>
      <c r="H450" s="96">
        <f t="shared" si="35"/>
        <v>515.6</v>
      </c>
    </row>
    <row r="451" spans="1:8" s="82" customFormat="1" ht="25.5" customHeight="1">
      <c r="A451" s="83"/>
      <c r="B451" s="83"/>
      <c r="C451" s="83" t="s">
        <v>426</v>
      </c>
      <c r="D451" s="83"/>
      <c r="E451" s="84" t="s">
        <v>447</v>
      </c>
      <c r="F451" s="102">
        <f>F452</f>
        <v>396.1</v>
      </c>
      <c r="G451" s="102">
        <f t="shared" si="35"/>
        <v>502.1</v>
      </c>
      <c r="H451" s="102">
        <f t="shared" si="35"/>
        <v>515.6</v>
      </c>
    </row>
    <row r="452" spans="1:8" s="82" customFormat="1" ht="18.75" customHeight="1">
      <c r="A452" s="83"/>
      <c r="B452" s="83"/>
      <c r="C452" s="83"/>
      <c r="D452" s="83" t="s">
        <v>14</v>
      </c>
      <c r="E452" s="84" t="s">
        <v>15</v>
      </c>
      <c r="F452" s="102">
        <v>396.1</v>
      </c>
      <c r="G452" s="102">
        <v>502.1</v>
      </c>
      <c r="H452" s="102">
        <v>515.6</v>
      </c>
    </row>
    <row r="453" spans="1:8" ht="18.75" customHeight="1">
      <c r="A453" s="14"/>
      <c r="B453" s="49" t="s">
        <v>358</v>
      </c>
      <c r="C453" s="49"/>
      <c r="D453" s="49"/>
      <c r="E453" s="97" t="s">
        <v>359</v>
      </c>
      <c r="F453" s="96">
        <f>F454+F467</f>
        <v>495.4</v>
      </c>
      <c r="G453" s="96">
        <f>G454+G467</f>
        <v>485</v>
      </c>
      <c r="H453" s="96">
        <f>H454+H467</f>
        <v>455</v>
      </c>
    </row>
    <row r="454" spans="1:8" ht="18.75" customHeight="1">
      <c r="A454" s="14"/>
      <c r="B454" s="100" t="s">
        <v>360</v>
      </c>
      <c r="C454" s="49"/>
      <c r="D454" s="49"/>
      <c r="E454" s="97" t="s">
        <v>361</v>
      </c>
      <c r="F454" s="96">
        <f aca="true" t="shared" si="36" ref="F454:H455">F455</f>
        <v>475.4</v>
      </c>
      <c r="G454" s="96">
        <f t="shared" si="36"/>
        <v>465</v>
      </c>
      <c r="H454" s="96">
        <f t="shared" si="36"/>
        <v>435</v>
      </c>
    </row>
    <row r="455" spans="1:8" ht="24" customHeight="1">
      <c r="A455" s="18"/>
      <c r="B455" s="18"/>
      <c r="C455" s="18" t="s">
        <v>81</v>
      </c>
      <c r="D455" s="18" t="s">
        <v>274</v>
      </c>
      <c r="E455" s="95" t="s">
        <v>484</v>
      </c>
      <c r="F455" s="96">
        <f t="shared" si="36"/>
        <v>475.4</v>
      </c>
      <c r="G455" s="96">
        <f t="shared" si="36"/>
        <v>465</v>
      </c>
      <c r="H455" s="96">
        <f t="shared" si="36"/>
        <v>435</v>
      </c>
    </row>
    <row r="456" spans="1:8" ht="18.75" customHeight="1">
      <c r="A456" s="18"/>
      <c r="B456" s="18"/>
      <c r="C456" s="18" t="s">
        <v>104</v>
      </c>
      <c r="D456" s="18" t="s">
        <v>274</v>
      </c>
      <c r="E456" s="95" t="s">
        <v>105</v>
      </c>
      <c r="F456" s="96">
        <f>F457+F464</f>
        <v>475.4</v>
      </c>
      <c r="G456" s="96">
        <f>G457+G464</f>
        <v>465</v>
      </c>
      <c r="H456" s="96">
        <f>H457+H464</f>
        <v>435</v>
      </c>
    </row>
    <row r="457" spans="1:8" ht="18.75" customHeight="1">
      <c r="A457" s="18"/>
      <c r="B457" s="18"/>
      <c r="C457" s="18" t="s">
        <v>106</v>
      </c>
      <c r="D457" s="18"/>
      <c r="E457" s="95" t="s">
        <v>107</v>
      </c>
      <c r="F457" s="96">
        <f>F460+F458+F462</f>
        <v>410</v>
      </c>
      <c r="G457" s="96">
        <f>G460+G458+G462</f>
        <v>410</v>
      </c>
      <c r="H457" s="96">
        <f>H460+H458+H462</f>
        <v>380</v>
      </c>
    </row>
    <row r="458" spans="1:8" ht="23.25" customHeight="1">
      <c r="A458" s="14"/>
      <c r="B458" s="14"/>
      <c r="C458" s="14" t="s">
        <v>660</v>
      </c>
      <c r="D458" s="14" t="s">
        <v>274</v>
      </c>
      <c r="E458" s="45" t="s">
        <v>662</v>
      </c>
      <c r="F458" s="54">
        <f>F459</f>
        <v>20</v>
      </c>
      <c r="G458" s="54">
        <f>G459</f>
        <v>20</v>
      </c>
      <c r="H458" s="54">
        <f>H459</f>
        <v>20</v>
      </c>
    </row>
    <row r="459" spans="1:8" ht="18.75" customHeight="1">
      <c r="A459" s="14"/>
      <c r="B459" s="14"/>
      <c r="C459" s="14"/>
      <c r="D459" s="14" t="s">
        <v>14</v>
      </c>
      <c r="E459" s="46" t="s">
        <v>15</v>
      </c>
      <c r="F459" s="54">
        <v>20</v>
      </c>
      <c r="G459" s="54">
        <v>20</v>
      </c>
      <c r="H459" s="54">
        <v>20</v>
      </c>
    </row>
    <row r="460" spans="1:8" ht="18.75" customHeight="1">
      <c r="A460" s="18"/>
      <c r="B460" s="18"/>
      <c r="C460" s="14" t="s">
        <v>110</v>
      </c>
      <c r="D460" s="14" t="s">
        <v>274</v>
      </c>
      <c r="E460" s="45" t="s">
        <v>111</v>
      </c>
      <c r="F460" s="54">
        <f>F461</f>
        <v>90</v>
      </c>
      <c r="G460" s="54">
        <f>G461</f>
        <v>90</v>
      </c>
      <c r="H460" s="54">
        <f>H461</f>
        <v>90</v>
      </c>
    </row>
    <row r="461" spans="1:8" ht="18.75" customHeight="1">
      <c r="A461" s="14"/>
      <c r="B461" s="14"/>
      <c r="C461" s="14"/>
      <c r="D461" s="14" t="s">
        <v>14</v>
      </c>
      <c r="E461" s="46" t="s">
        <v>15</v>
      </c>
      <c r="F461" s="54">
        <v>90</v>
      </c>
      <c r="G461" s="54">
        <v>90</v>
      </c>
      <c r="H461" s="54">
        <v>90</v>
      </c>
    </row>
    <row r="462" spans="1:8" ht="18.75" customHeight="1">
      <c r="A462" s="18"/>
      <c r="B462" s="18"/>
      <c r="C462" s="14" t="s">
        <v>714</v>
      </c>
      <c r="D462" s="14" t="s">
        <v>274</v>
      </c>
      <c r="E462" s="45" t="s">
        <v>715</v>
      </c>
      <c r="F462" s="54">
        <f>F463</f>
        <v>300</v>
      </c>
      <c r="G462" s="54">
        <f>G463</f>
        <v>300</v>
      </c>
      <c r="H462" s="54">
        <f>H463</f>
        <v>270</v>
      </c>
    </row>
    <row r="463" spans="1:8" ht="18.75" customHeight="1">
      <c r="A463" s="14"/>
      <c r="B463" s="14"/>
      <c r="C463" s="14"/>
      <c r="D463" s="14" t="s">
        <v>14</v>
      </c>
      <c r="E463" s="46" t="s">
        <v>15</v>
      </c>
      <c r="F463" s="54">
        <v>300</v>
      </c>
      <c r="G463" s="54">
        <v>300</v>
      </c>
      <c r="H463" s="54">
        <v>270</v>
      </c>
    </row>
    <row r="464" spans="1:8" ht="18.75" customHeight="1">
      <c r="A464" s="14"/>
      <c r="B464" s="14"/>
      <c r="C464" s="18" t="s">
        <v>112</v>
      </c>
      <c r="D464" s="18"/>
      <c r="E464" s="95" t="s">
        <v>718</v>
      </c>
      <c r="F464" s="96">
        <f aca="true" t="shared" si="37" ref="F464:H465">F465</f>
        <v>65.4</v>
      </c>
      <c r="G464" s="96">
        <f t="shared" si="37"/>
        <v>55</v>
      </c>
      <c r="H464" s="96">
        <f t="shared" si="37"/>
        <v>55</v>
      </c>
    </row>
    <row r="465" spans="1:8" ht="18.75" customHeight="1">
      <c r="A465" s="14"/>
      <c r="B465" s="14"/>
      <c r="C465" s="14" t="s">
        <v>113</v>
      </c>
      <c r="D465" s="14"/>
      <c r="E465" s="46" t="s">
        <v>114</v>
      </c>
      <c r="F465" s="54">
        <f t="shared" si="37"/>
        <v>65.4</v>
      </c>
      <c r="G465" s="54">
        <f t="shared" si="37"/>
        <v>55</v>
      </c>
      <c r="H465" s="54">
        <f t="shared" si="37"/>
        <v>55</v>
      </c>
    </row>
    <row r="466" spans="1:8" ht="18.75" customHeight="1">
      <c r="A466" s="14"/>
      <c r="B466" s="14"/>
      <c r="C466" s="14"/>
      <c r="D466" s="14" t="s">
        <v>14</v>
      </c>
      <c r="E466" s="46" t="s">
        <v>15</v>
      </c>
      <c r="F466" s="54">
        <v>65.4</v>
      </c>
      <c r="G466" s="54">
        <v>55</v>
      </c>
      <c r="H466" s="54">
        <v>55</v>
      </c>
    </row>
    <row r="467" spans="1:8" s="4" customFormat="1" ht="18.75" customHeight="1">
      <c r="A467" s="18"/>
      <c r="B467" s="18" t="s">
        <v>1105</v>
      </c>
      <c r="C467" s="18"/>
      <c r="D467" s="18"/>
      <c r="E467" s="52" t="s">
        <v>1106</v>
      </c>
      <c r="F467" s="96">
        <f>F468</f>
        <v>20</v>
      </c>
      <c r="G467" s="96">
        <f aca="true" t="shared" si="38" ref="G467:H470">G468</f>
        <v>20</v>
      </c>
      <c r="H467" s="96">
        <f t="shared" si="38"/>
        <v>20</v>
      </c>
    </row>
    <row r="468" spans="1:8" s="4" customFormat="1" ht="18.75" customHeight="1">
      <c r="A468" s="18"/>
      <c r="B468" s="18"/>
      <c r="C468" s="18" t="s">
        <v>81</v>
      </c>
      <c r="D468" s="18" t="s">
        <v>274</v>
      </c>
      <c r="E468" s="95" t="s">
        <v>484</v>
      </c>
      <c r="F468" s="96">
        <f>F469</f>
        <v>20</v>
      </c>
      <c r="G468" s="96">
        <f t="shared" si="38"/>
        <v>20</v>
      </c>
      <c r="H468" s="96">
        <f t="shared" si="38"/>
        <v>20</v>
      </c>
    </row>
    <row r="469" spans="1:8" s="4" customFormat="1" ht="18.75" customHeight="1">
      <c r="A469" s="18"/>
      <c r="B469" s="18"/>
      <c r="C469" s="18" t="s">
        <v>104</v>
      </c>
      <c r="D469" s="18" t="s">
        <v>274</v>
      </c>
      <c r="E469" s="95" t="s">
        <v>105</v>
      </c>
      <c r="F469" s="96">
        <f>F470</f>
        <v>20</v>
      </c>
      <c r="G469" s="96">
        <f t="shared" si="38"/>
        <v>20</v>
      </c>
      <c r="H469" s="96">
        <f t="shared" si="38"/>
        <v>20</v>
      </c>
    </row>
    <row r="470" spans="1:8" s="4" customFormat="1" ht="18.75" customHeight="1">
      <c r="A470" s="18"/>
      <c r="B470" s="18"/>
      <c r="C470" s="18" t="s">
        <v>106</v>
      </c>
      <c r="D470" s="18"/>
      <c r="E470" s="95" t="s">
        <v>107</v>
      </c>
      <c r="F470" s="96">
        <f>F471</f>
        <v>20</v>
      </c>
      <c r="G470" s="96">
        <f t="shared" si="38"/>
        <v>20</v>
      </c>
      <c r="H470" s="96">
        <f t="shared" si="38"/>
        <v>20</v>
      </c>
    </row>
    <row r="471" spans="1:8" ht="18.75" customHeight="1">
      <c r="A471" s="14"/>
      <c r="B471" s="14"/>
      <c r="C471" s="14" t="s">
        <v>659</v>
      </c>
      <c r="D471" s="14" t="s">
        <v>274</v>
      </c>
      <c r="E471" s="45" t="s">
        <v>657</v>
      </c>
      <c r="F471" s="54">
        <f>F472</f>
        <v>20</v>
      </c>
      <c r="G471" s="54">
        <f>G472</f>
        <v>20</v>
      </c>
      <c r="H471" s="54">
        <f>H472</f>
        <v>20</v>
      </c>
    </row>
    <row r="472" spans="1:8" ht="18.75" customHeight="1">
      <c r="A472" s="14"/>
      <c r="B472" s="14"/>
      <c r="C472" s="14"/>
      <c r="D472" s="14" t="s">
        <v>31</v>
      </c>
      <c r="E472" s="46" t="s">
        <v>32</v>
      </c>
      <c r="F472" s="54">
        <v>20</v>
      </c>
      <c r="G472" s="54">
        <v>20</v>
      </c>
      <c r="H472" s="54">
        <v>20</v>
      </c>
    </row>
    <row r="473" spans="1:8" ht="18.75">
      <c r="A473" s="14"/>
      <c r="B473" s="49" t="s">
        <v>362</v>
      </c>
      <c r="C473" s="48"/>
      <c r="D473" s="48"/>
      <c r="E473" s="97" t="s">
        <v>363</v>
      </c>
      <c r="F473" s="96">
        <f>F474+F490+F517</f>
        <v>222727.65</v>
      </c>
      <c r="G473" s="96">
        <f>G474+G490+G517</f>
        <v>381761.85000000003</v>
      </c>
      <c r="H473" s="96">
        <f>H474+H490+H517</f>
        <v>6025.4</v>
      </c>
    </row>
    <row r="474" spans="1:8" ht="18.75">
      <c r="A474" s="14"/>
      <c r="B474" s="49" t="s">
        <v>364</v>
      </c>
      <c r="C474" s="49"/>
      <c r="D474" s="49"/>
      <c r="E474" s="97" t="s">
        <v>365</v>
      </c>
      <c r="F474" s="96">
        <f aca="true" t="shared" si="39" ref="F474:H476">F475</f>
        <v>215327.85</v>
      </c>
      <c r="G474" s="96">
        <f t="shared" si="39"/>
        <v>375141.35000000003</v>
      </c>
      <c r="H474" s="96"/>
    </row>
    <row r="475" spans="1:8" ht="18.75">
      <c r="A475" s="18"/>
      <c r="B475" s="18"/>
      <c r="C475" s="18" t="s">
        <v>5</v>
      </c>
      <c r="D475" s="18"/>
      <c r="E475" s="95" t="s">
        <v>6</v>
      </c>
      <c r="F475" s="96">
        <f t="shared" si="39"/>
        <v>215327.85</v>
      </c>
      <c r="G475" s="96">
        <f t="shared" si="39"/>
        <v>375141.35000000003</v>
      </c>
      <c r="H475" s="96"/>
    </row>
    <row r="476" spans="1:8" ht="18.75">
      <c r="A476" s="18"/>
      <c r="B476" s="18"/>
      <c r="C476" s="18" t="s">
        <v>7</v>
      </c>
      <c r="D476" s="18"/>
      <c r="E476" s="95" t="s">
        <v>8</v>
      </c>
      <c r="F476" s="96">
        <f t="shared" si="39"/>
        <v>215327.85</v>
      </c>
      <c r="G476" s="96">
        <f t="shared" si="39"/>
        <v>375141.35000000003</v>
      </c>
      <c r="H476" s="96"/>
    </row>
    <row r="477" spans="1:8" ht="37.5">
      <c r="A477" s="18"/>
      <c r="B477" s="18"/>
      <c r="C477" s="18" t="s">
        <v>9</v>
      </c>
      <c r="D477" s="18"/>
      <c r="E477" s="95" t="s">
        <v>464</v>
      </c>
      <c r="F477" s="96">
        <f>F486+F478+F482</f>
        <v>215327.85</v>
      </c>
      <c r="G477" s="96">
        <f>G486+G478+G482</f>
        <v>375141.35000000003</v>
      </c>
      <c r="H477" s="96"/>
    </row>
    <row r="478" spans="1:8" ht="37.5" customHeight="1">
      <c r="A478" s="18"/>
      <c r="B478" s="18"/>
      <c r="C478" s="14" t="s">
        <v>465</v>
      </c>
      <c r="D478" s="14"/>
      <c r="E478" s="46" t="s">
        <v>651</v>
      </c>
      <c r="F478" s="55">
        <f>F479</f>
        <v>4366</v>
      </c>
      <c r="G478" s="55">
        <f>G479</f>
        <v>26239.4</v>
      </c>
      <c r="H478" s="55"/>
    </row>
    <row r="479" spans="1:8" ht="18.75" customHeight="1">
      <c r="A479" s="18"/>
      <c r="B479" s="18"/>
      <c r="C479" s="14"/>
      <c r="D479" s="14" t="s">
        <v>156</v>
      </c>
      <c r="E479" s="46" t="s">
        <v>171</v>
      </c>
      <c r="F479" s="55">
        <f>F481</f>
        <v>4366</v>
      </c>
      <c r="G479" s="55">
        <f>G481</f>
        <v>26239.4</v>
      </c>
      <c r="H479" s="55"/>
    </row>
    <row r="480" spans="1:8" ht="18.75" customHeight="1">
      <c r="A480" s="18"/>
      <c r="B480" s="18"/>
      <c r="C480" s="14"/>
      <c r="D480" s="14"/>
      <c r="E480" s="46" t="s">
        <v>482</v>
      </c>
      <c r="F480" s="55"/>
      <c r="G480" s="55"/>
      <c r="H480" s="55"/>
    </row>
    <row r="481" spans="1:9" ht="18.75" customHeight="1">
      <c r="A481" s="18"/>
      <c r="B481" s="18"/>
      <c r="C481" s="14"/>
      <c r="D481" s="14"/>
      <c r="E481" s="46" t="s">
        <v>635</v>
      </c>
      <c r="F481" s="55">
        <v>4366</v>
      </c>
      <c r="G481" s="55">
        <v>26239.4</v>
      </c>
      <c r="H481" s="55"/>
      <c r="I481" s="85"/>
    </row>
    <row r="482" spans="1:8" ht="56.25" customHeight="1">
      <c r="A482" s="14"/>
      <c r="B482" s="14"/>
      <c r="C482" s="14" t="s">
        <v>561</v>
      </c>
      <c r="D482" s="14"/>
      <c r="E482" s="46" t="s">
        <v>562</v>
      </c>
      <c r="F482" s="55">
        <f>F483</f>
        <v>47331.15</v>
      </c>
      <c r="G482" s="55">
        <f>G483</f>
        <v>23783.95</v>
      </c>
      <c r="H482" s="54"/>
    </row>
    <row r="483" spans="1:8" ht="18.75" customHeight="1">
      <c r="A483" s="14"/>
      <c r="B483" s="14"/>
      <c r="C483" s="14"/>
      <c r="D483" s="14" t="s">
        <v>156</v>
      </c>
      <c r="E483" s="46" t="s">
        <v>171</v>
      </c>
      <c r="F483" s="55">
        <f>F485</f>
        <v>47331.15</v>
      </c>
      <c r="G483" s="55">
        <f>G485</f>
        <v>23783.95</v>
      </c>
      <c r="H483" s="54"/>
    </row>
    <row r="484" spans="1:8" ht="18.75" customHeight="1">
      <c r="A484" s="14"/>
      <c r="B484" s="14"/>
      <c r="C484" s="14"/>
      <c r="D484" s="14"/>
      <c r="E484" s="46" t="s">
        <v>482</v>
      </c>
      <c r="F484" s="55"/>
      <c r="G484" s="55"/>
      <c r="H484" s="54"/>
    </row>
    <row r="485" spans="1:8" ht="18.75" customHeight="1">
      <c r="A485" s="14"/>
      <c r="B485" s="14"/>
      <c r="C485" s="14"/>
      <c r="D485" s="14"/>
      <c r="E485" s="46" t="s">
        <v>635</v>
      </c>
      <c r="F485" s="55">
        <v>47331.15</v>
      </c>
      <c r="G485" s="55">
        <v>23783.95</v>
      </c>
      <c r="H485" s="54"/>
    </row>
    <row r="486" spans="1:8" s="82" customFormat="1" ht="39.75" customHeight="1">
      <c r="A486" s="83"/>
      <c r="B486" s="83"/>
      <c r="C486" s="83" t="s">
        <v>561</v>
      </c>
      <c r="D486" s="83"/>
      <c r="E486" s="84" t="s">
        <v>694</v>
      </c>
      <c r="F486" s="102">
        <f>F487</f>
        <v>163630.7</v>
      </c>
      <c r="G486" s="102">
        <f>G487</f>
        <v>325118</v>
      </c>
      <c r="H486" s="102"/>
    </row>
    <row r="487" spans="1:8" s="82" customFormat="1" ht="18.75" customHeight="1">
      <c r="A487" s="83"/>
      <c r="B487" s="83"/>
      <c r="C487" s="83"/>
      <c r="D487" s="83" t="s">
        <v>156</v>
      </c>
      <c r="E487" s="84" t="s">
        <v>171</v>
      </c>
      <c r="F487" s="102">
        <f>F489</f>
        <v>163630.7</v>
      </c>
      <c r="G487" s="102">
        <f>G489</f>
        <v>325118</v>
      </c>
      <c r="H487" s="102"/>
    </row>
    <row r="488" spans="1:8" s="82" customFormat="1" ht="18.75" customHeight="1">
      <c r="A488" s="83"/>
      <c r="B488" s="83"/>
      <c r="C488" s="83"/>
      <c r="D488" s="83"/>
      <c r="E488" s="84" t="s">
        <v>482</v>
      </c>
      <c r="F488" s="102"/>
      <c r="G488" s="102"/>
      <c r="H488" s="102"/>
    </row>
    <row r="489" spans="1:8" s="82" customFormat="1" ht="18.75" customHeight="1">
      <c r="A489" s="83"/>
      <c r="B489" s="83"/>
      <c r="C489" s="83"/>
      <c r="D489" s="83"/>
      <c r="E489" s="84" t="s">
        <v>635</v>
      </c>
      <c r="F489" s="102">
        <v>163630.7</v>
      </c>
      <c r="G489" s="102">
        <v>325118</v>
      </c>
      <c r="H489" s="102"/>
    </row>
    <row r="490" spans="1:8" ht="18.75" customHeight="1">
      <c r="A490" s="14"/>
      <c r="B490" s="18" t="s">
        <v>439</v>
      </c>
      <c r="C490" s="18"/>
      <c r="D490" s="18"/>
      <c r="E490" s="52" t="s">
        <v>452</v>
      </c>
      <c r="F490" s="96">
        <f>F501+F512+F496+F491</f>
        <v>787.8</v>
      </c>
      <c r="G490" s="96">
        <f>G501+G512+G496+G491</f>
        <v>669.7</v>
      </c>
      <c r="H490" s="96">
        <f>H501+H512+H496+H491</f>
        <v>669.7</v>
      </c>
    </row>
    <row r="491" spans="1:8" ht="31.5" customHeight="1">
      <c r="A491" s="14"/>
      <c r="B491" s="18"/>
      <c r="C491" s="18" t="s">
        <v>81</v>
      </c>
      <c r="D491" s="18" t="s">
        <v>274</v>
      </c>
      <c r="E491" s="95" t="s">
        <v>484</v>
      </c>
      <c r="F491" s="96">
        <f aca="true" t="shared" si="40" ref="F491:H493">F492</f>
        <v>47.3</v>
      </c>
      <c r="G491" s="96">
        <f t="shared" si="40"/>
        <v>40.2</v>
      </c>
      <c r="H491" s="96">
        <f t="shared" si="40"/>
        <v>40.2</v>
      </c>
    </row>
    <row r="492" spans="1:8" ht="42.75" customHeight="1">
      <c r="A492" s="14"/>
      <c r="B492" s="18"/>
      <c r="C492" s="18" t="s">
        <v>115</v>
      </c>
      <c r="D492" s="18" t="s">
        <v>274</v>
      </c>
      <c r="E492" s="95" t="s">
        <v>550</v>
      </c>
      <c r="F492" s="96">
        <f t="shared" si="40"/>
        <v>47.3</v>
      </c>
      <c r="G492" s="96">
        <f t="shared" si="40"/>
        <v>40.2</v>
      </c>
      <c r="H492" s="96">
        <f t="shared" si="40"/>
        <v>40.2</v>
      </c>
    </row>
    <row r="493" spans="1:8" ht="18.75" customHeight="1">
      <c r="A493" s="14"/>
      <c r="B493" s="18"/>
      <c r="C493" s="18" t="s">
        <v>116</v>
      </c>
      <c r="D493" s="18"/>
      <c r="E493" s="95" t="s">
        <v>27</v>
      </c>
      <c r="F493" s="96">
        <f t="shared" si="40"/>
        <v>47.3</v>
      </c>
      <c r="G493" s="96">
        <f t="shared" si="40"/>
        <v>40.2</v>
      </c>
      <c r="H493" s="96">
        <f t="shared" si="40"/>
        <v>40.2</v>
      </c>
    </row>
    <row r="494" spans="1:8" ht="18.75" customHeight="1">
      <c r="A494" s="14"/>
      <c r="B494" s="18"/>
      <c r="C494" s="14" t="s">
        <v>117</v>
      </c>
      <c r="D494" s="14" t="s">
        <v>274</v>
      </c>
      <c r="E494" s="45" t="s">
        <v>118</v>
      </c>
      <c r="F494" s="54">
        <f>SUM(F495:F495)</f>
        <v>47.3</v>
      </c>
      <c r="G494" s="54">
        <f>SUM(G495:G495)</f>
        <v>40.2</v>
      </c>
      <c r="H494" s="54">
        <f>SUM(H495:H495)</f>
        <v>40.2</v>
      </c>
    </row>
    <row r="495" spans="1:8" ht="18.75" customHeight="1">
      <c r="A495" s="14"/>
      <c r="B495" s="18"/>
      <c r="C495" s="14"/>
      <c r="D495" s="14" t="s">
        <v>14</v>
      </c>
      <c r="E495" s="46" t="s">
        <v>15</v>
      </c>
      <c r="F495" s="54">
        <v>47.3</v>
      </c>
      <c r="G495" s="54">
        <v>40.2</v>
      </c>
      <c r="H495" s="54">
        <v>40.2</v>
      </c>
    </row>
    <row r="496" spans="1:8" ht="18.75" customHeight="1">
      <c r="A496" s="14"/>
      <c r="B496" s="18"/>
      <c r="C496" s="18" t="s">
        <v>138</v>
      </c>
      <c r="D496" s="18" t="s">
        <v>274</v>
      </c>
      <c r="E496" s="95" t="s">
        <v>624</v>
      </c>
      <c r="F496" s="96">
        <f aca="true" t="shared" si="41" ref="F496:H498">F497</f>
        <v>147.5</v>
      </c>
      <c r="G496" s="96">
        <f t="shared" si="41"/>
        <v>125.4</v>
      </c>
      <c r="H496" s="96">
        <f t="shared" si="41"/>
        <v>125.4</v>
      </c>
    </row>
    <row r="497" spans="1:8" ht="24.75" customHeight="1">
      <c r="A497" s="14"/>
      <c r="B497" s="18"/>
      <c r="C497" s="18" t="s">
        <v>180</v>
      </c>
      <c r="D497" s="18" t="s">
        <v>274</v>
      </c>
      <c r="E497" s="95" t="s">
        <v>625</v>
      </c>
      <c r="F497" s="96">
        <f t="shared" si="41"/>
        <v>147.5</v>
      </c>
      <c r="G497" s="96">
        <f t="shared" si="41"/>
        <v>125.4</v>
      </c>
      <c r="H497" s="96">
        <f t="shared" si="41"/>
        <v>125.4</v>
      </c>
    </row>
    <row r="498" spans="1:8" ht="18.75" customHeight="1">
      <c r="A498" s="14"/>
      <c r="B498" s="18"/>
      <c r="C498" s="18" t="s">
        <v>181</v>
      </c>
      <c r="D498" s="18"/>
      <c r="E498" s="95" t="s">
        <v>27</v>
      </c>
      <c r="F498" s="96">
        <f t="shared" si="41"/>
        <v>147.5</v>
      </c>
      <c r="G498" s="96">
        <f t="shared" si="41"/>
        <v>125.4</v>
      </c>
      <c r="H498" s="96">
        <f t="shared" si="41"/>
        <v>125.4</v>
      </c>
    </row>
    <row r="499" spans="1:8" ht="18.75" customHeight="1">
      <c r="A499" s="14"/>
      <c r="B499" s="18"/>
      <c r="C499" s="14" t="s">
        <v>183</v>
      </c>
      <c r="D499" s="14" t="s">
        <v>274</v>
      </c>
      <c r="E499" s="45" t="s">
        <v>118</v>
      </c>
      <c r="F499" s="54">
        <f>SUM(F500:F500)</f>
        <v>147.5</v>
      </c>
      <c r="G499" s="54">
        <f>SUM(G500:G500)</f>
        <v>125.4</v>
      </c>
      <c r="H499" s="54">
        <f>SUM(H500:H500)</f>
        <v>125.4</v>
      </c>
    </row>
    <row r="500" spans="1:8" ht="18.75" customHeight="1">
      <c r="A500" s="14"/>
      <c r="B500" s="18"/>
      <c r="C500" s="18"/>
      <c r="D500" s="14" t="s">
        <v>14</v>
      </c>
      <c r="E500" s="46" t="s">
        <v>15</v>
      </c>
      <c r="F500" s="54">
        <v>147.5</v>
      </c>
      <c r="G500" s="54">
        <v>125.4</v>
      </c>
      <c r="H500" s="54">
        <v>125.4</v>
      </c>
    </row>
    <row r="501" spans="1:8" ht="24" customHeight="1">
      <c r="A501" s="14"/>
      <c r="B501" s="14"/>
      <c r="C501" s="18" t="s">
        <v>222</v>
      </c>
      <c r="D501" s="18" t="s">
        <v>274</v>
      </c>
      <c r="E501" s="95" t="s">
        <v>462</v>
      </c>
      <c r="F501" s="96">
        <f>F502+F506</f>
        <v>543</v>
      </c>
      <c r="G501" s="96">
        <f>G502+G506</f>
        <v>461.6</v>
      </c>
      <c r="H501" s="96">
        <f>H502+H506</f>
        <v>461.6</v>
      </c>
    </row>
    <row r="502" spans="1:8" ht="23.25" customHeight="1">
      <c r="A502" s="14"/>
      <c r="B502" s="14"/>
      <c r="C502" s="18" t="s">
        <v>223</v>
      </c>
      <c r="D502" s="18" t="s">
        <v>274</v>
      </c>
      <c r="E502" s="95" t="s">
        <v>224</v>
      </c>
      <c r="F502" s="96">
        <f aca="true" t="shared" si="42" ref="F502:H504">F503</f>
        <v>415</v>
      </c>
      <c r="G502" s="96">
        <f t="shared" si="42"/>
        <v>352.8</v>
      </c>
      <c r="H502" s="96">
        <f t="shared" si="42"/>
        <v>352.8</v>
      </c>
    </row>
    <row r="503" spans="1:8" ht="38.25" customHeight="1">
      <c r="A503" s="14"/>
      <c r="B503" s="14"/>
      <c r="C503" s="18" t="s">
        <v>225</v>
      </c>
      <c r="D503" s="18"/>
      <c r="E503" s="95" t="s">
        <v>226</v>
      </c>
      <c r="F503" s="96">
        <f t="shared" si="42"/>
        <v>415</v>
      </c>
      <c r="G503" s="96">
        <f t="shared" si="42"/>
        <v>352.8</v>
      </c>
      <c r="H503" s="96">
        <f t="shared" si="42"/>
        <v>352.8</v>
      </c>
    </row>
    <row r="504" spans="1:8" ht="18.75" customHeight="1">
      <c r="A504" s="14"/>
      <c r="B504" s="14"/>
      <c r="C504" s="14" t="s">
        <v>227</v>
      </c>
      <c r="D504" s="14" t="s">
        <v>274</v>
      </c>
      <c r="E504" s="45" t="s">
        <v>228</v>
      </c>
      <c r="F504" s="54">
        <f t="shared" si="42"/>
        <v>415</v>
      </c>
      <c r="G504" s="54">
        <f t="shared" si="42"/>
        <v>352.8</v>
      </c>
      <c r="H504" s="54">
        <f t="shared" si="42"/>
        <v>352.8</v>
      </c>
    </row>
    <row r="505" spans="1:8" ht="18.75" customHeight="1">
      <c r="A505" s="14"/>
      <c r="B505" s="14"/>
      <c r="C505" s="14"/>
      <c r="D505" s="14" t="s">
        <v>14</v>
      </c>
      <c r="E505" s="46" t="s">
        <v>15</v>
      </c>
      <c r="F505" s="54">
        <v>415</v>
      </c>
      <c r="G505" s="54">
        <v>352.8</v>
      </c>
      <c r="H505" s="54">
        <v>352.8</v>
      </c>
    </row>
    <row r="506" spans="1:8" ht="37.5" customHeight="1">
      <c r="A506" s="14"/>
      <c r="B506" s="14"/>
      <c r="C506" s="18" t="s">
        <v>229</v>
      </c>
      <c r="D506" s="18" t="s">
        <v>274</v>
      </c>
      <c r="E506" s="95" t="s">
        <v>230</v>
      </c>
      <c r="F506" s="96">
        <f>F507</f>
        <v>128</v>
      </c>
      <c r="G506" s="96">
        <f>G507</f>
        <v>108.8</v>
      </c>
      <c r="H506" s="96">
        <f>H507</f>
        <v>108.8</v>
      </c>
    </row>
    <row r="507" spans="1:8" ht="26.25" customHeight="1">
      <c r="A507" s="14"/>
      <c r="B507" s="14"/>
      <c r="C507" s="49" t="s">
        <v>540</v>
      </c>
      <c r="D507" s="18"/>
      <c r="E507" s="52" t="s">
        <v>476</v>
      </c>
      <c r="F507" s="96">
        <f>F508+F510</f>
        <v>128</v>
      </c>
      <c r="G507" s="96">
        <f>G508+G510</f>
        <v>108.8</v>
      </c>
      <c r="H507" s="96">
        <f>H508+H510</f>
        <v>108.8</v>
      </c>
    </row>
    <row r="508" spans="1:8" ht="18.75" customHeight="1">
      <c r="A508" s="14"/>
      <c r="B508" s="14"/>
      <c r="C508" s="14" t="s">
        <v>541</v>
      </c>
      <c r="D508" s="14"/>
      <c r="E508" s="46" t="s">
        <v>118</v>
      </c>
      <c r="F508" s="54">
        <f>F509</f>
        <v>100</v>
      </c>
      <c r="G508" s="54">
        <f aca="true" t="shared" si="43" ref="G508:H510">G509</f>
        <v>85</v>
      </c>
      <c r="H508" s="54">
        <f t="shared" si="43"/>
        <v>85</v>
      </c>
    </row>
    <row r="509" spans="1:8" ht="18.75" customHeight="1">
      <c r="A509" s="14"/>
      <c r="B509" s="14"/>
      <c r="C509" s="14"/>
      <c r="D509" s="14" t="s">
        <v>14</v>
      </c>
      <c r="E509" s="46" t="s">
        <v>15</v>
      </c>
      <c r="F509" s="54">
        <v>100</v>
      </c>
      <c r="G509" s="54">
        <v>85</v>
      </c>
      <c r="H509" s="54">
        <v>85</v>
      </c>
    </row>
    <row r="510" spans="1:8" ht="18.75" customHeight="1">
      <c r="A510" s="14"/>
      <c r="B510" s="14"/>
      <c r="C510" s="14" t="s">
        <v>605</v>
      </c>
      <c r="D510" s="14"/>
      <c r="E510" s="46" t="s">
        <v>601</v>
      </c>
      <c r="F510" s="54">
        <f>F511</f>
        <v>28</v>
      </c>
      <c r="G510" s="54">
        <f t="shared" si="43"/>
        <v>23.8</v>
      </c>
      <c r="H510" s="54">
        <f t="shared" si="43"/>
        <v>23.8</v>
      </c>
    </row>
    <row r="511" spans="1:8" ht="18.75" customHeight="1">
      <c r="A511" s="14"/>
      <c r="B511" s="14"/>
      <c r="C511" s="14"/>
      <c r="D511" s="14" t="s">
        <v>11</v>
      </c>
      <c r="E511" s="46" t="s">
        <v>12</v>
      </c>
      <c r="F511" s="54">
        <v>28</v>
      </c>
      <c r="G511" s="54">
        <v>23.8</v>
      </c>
      <c r="H511" s="54">
        <v>23.8</v>
      </c>
    </row>
    <row r="512" spans="1:8" ht="18.75" customHeight="1">
      <c r="A512" s="14"/>
      <c r="B512" s="14"/>
      <c r="C512" s="18" t="s">
        <v>243</v>
      </c>
      <c r="D512" s="18" t="s">
        <v>274</v>
      </c>
      <c r="E512" s="95" t="s">
        <v>244</v>
      </c>
      <c r="F512" s="96">
        <f aca="true" t="shared" si="44" ref="F512:H515">F513</f>
        <v>50</v>
      </c>
      <c r="G512" s="96">
        <f t="shared" si="44"/>
        <v>42.5</v>
      </c>
      <c r="H512" s="96">
        <f t="shared" si="44"/>
        <v>42.5</v>
      </c>
    </row>
    <row r="513" spans="1:8" ht="22.5" customHeight="1">
      <c r="A513" s="14"/>
      <c r="B513" s="14"/>
      <c r="C513" s="18" t="s">
        <v>250</v>
      </c>
      <c r="D513" s="18" t="s">
        <v>274</v>
      </c>
      <c r="E513" s="95" t="s">
        <v>251</v>
      </c>
      <c r="F513" s="96">
        <f t="shared" si="44"/>
        <v>50</v>
      </c>
      <c r="G513" s="96">
        <f t="shared" si="44"/>
        <v>42.5</v>
      </c>
      <c r="H513" s="96">
        <f t="shared" si="44"/>
        <v>42.5</v>
      </c>
    </row>
    <row r="514" spans="1:8" ht="18.75" customHeight="1">
      <c r="A514" s="14"/>
      <c r="B514" s="14"/>
      <c r="C514" s="18" t="s">
        <v>252</v>
      </c>
      <c r="D514" s="18"/>
      <c r="E514" s="95" t="s">
        <v>27</v>
      </c>
      <c r="F514" s="96">
        <f t="shared" si="44"/>
        <v>50</v>
      </c>
      <c r="G514" s="96">
        <f t="shared" si="44"/>
        <v>42.5</v>
      </c>
      <c r="H514" s="96">
        <f t="shared" si="44"/>
        <v>42.5</v>
      </c>
    </row>
    <row r="515" spans="1:8" ht="18.75" customHeight="1">
      <c r="A515" s="14"/>
      <c r="B515" s="14"/>
      <c r="C515" s="14" t="s">
        <v>253</v>
      </c>
      <c r="D515" s="14" t="s">
        <v>274</v>
      </c>
      <c r="E515" s="45" t="s">
        <v>38</v>
      </c>
      <c r="F515" s="54">
        <f t="shared" si="44"/>
        <v>50</v>
      </c>
      <c r="G515" s="54">
        <f t="shared" si="44"/>
        <v>42.5</v>
      </c>
      <c r="H515" s="54">
        <f t="shared" si="44"/>
        <v>42.5</v>
      </c>
    </row>
    <row r="516" spans="1:8" ht="18.75" customHeight="1">
      <c r="A516" s="14"/>
      <c r="B516" s="14"/>
      <c r="C516" s="14"/>
      <c r="D516" s="14" t="s">
        <v>11</v>
      </c>
      <c r="E516" s="46" t="s">
        <v>12</v>
      </c>
      <c r="F516" s="54">
        <v>50</v>
      </c>
      <c r="G516" s="54">
        <v>42.5</v>
      </c>
      <c r="H516" s="54">
        <v>42.5</v>
      </c>
    </row>
    <row r="517" spans="1:8" ht="18.75" customHeight="1">
      <c r="A517" s="14"/>
      <c r="B517" s="100" t="s">
        <v>369</v>
      </c>
      <c r="C517" s="49"/>
      <c r="D517" s="49"/>
      <c r="E517" s="97" t="s">
        <v>370</v>
      </c>
      <c r="F517" s="96">
        <f aca="true" t="shared" si="45" ref="F517:H521">F518</f>
        <v>6612</v>
      </c>
      <c r="G517" s="96">
        <f t="shared" si="45"/>
        <v>5950.8</v>
      </c>
      <c r="H517" s="96">
        <f t="shared" si="45"/>
        <v>5355.7</v>
      </c>
    </row>
    <row r="518" spans="1:8" ht="18.75" customHeight="1">
      <c r="A518" s="18"/>
      <c r="B518" s="18"/>
      <c r="C518" s="18" t="s">
        <v>243</v>
      </c>
      <c r="D518" s="18" t="s">
        <v>274</v>
      </c>
      <c r="E518" s="95" t="s">
        <v>244</v>
      </c>
      <c r="F518" s="96">
        <f t="shared" si="45"/>
        <v>6612</v>
      </c>
      <c r="G518" s="96">
        <f t="shared" si="45"/>
        <v>5950.8</v>
      </c>
      <c r="H518" s="96">
        <f t="shared" si="45"/>
        <v>5355.7</v>
      </c>
    </row>
    <row r="519" spans="1:8" ht="37.5" customHeight="1">
      <c r="A519" s="18"/>
      <c r="B519" s="18"/>
      <c r="C519" s="18" t="s">
        <v>250</v>
      </c>
      <c r="D519" s="18" t="s">
        <v>274</v>
      </c>
      <c r="E519" s="95" t="s">
        <v>251</v>
      </c>
      <c r="F519" s="96">
        <f t="shared" si="45"/>
        <v>6612</v>
      </c>
      <c r="G519" s="96">
        <f t="shared" si="45"/>
        <v>5950.8</v>
      </c>
      <c r="H519" s="96">
        <f t="shared" si="45"/>
        <v>5355.7</v>
      </c>
    </row>
    <row r="520" spans="1:8" ht="20.25" customHeight="1">
      <c r="A520" s="18"/>
      <c r="B520" s="18"/>
      <c r="C520" s="18" t="s">
        <v>252</v>
      </c>
      <c r="D520" s="18"/>
      <c r="E520" s="95" t="s">
        <v>27</v>
      </c>
      <c r="F520" s="96">
        <f t="shared" si="45"/>
        <v>6612</v>
      </c>
      <c r="G520" s="96">
        <f t="shared" si="45"/>
        <v>5950.8</v>
      </c>
      <c r="H520" s="96">
        <f t="shared" si="45"/>
        <v>5355.7</v>
      </c>
    </row>
    <row r="521" spans="1:8" ht="18.75" customHeight="1">
      <c r="A521" s="14"/>
      <c r="B521" s="14"/>
      <c r="C521" s="14" t="s">
        <v>253</v>
      </c>
      <c r="D521" s="14" t="s">
        <v>274</v>
      </c>
      <c r="E521" s="45" t="s">
        <v>38</v>
      </c>
      <c r="F521" s="54">
        <f t="shared" si="45"/>
        <v>6612</v>
      </c>
      <c r="G521" s="54">
        <f t="shared" si="45"/>
        <v>5950.8</v>
      </c>
      <c r="H521" s="54">
        <f t="shared" si="45"/>
        <v>5355.7</v>
      </c>
    </row>
    <row r="522" spans="1:8" ht="24.75" customHeight="1">
      <c r="A522" s="14"/>
      <c r="B522" s="14"/>
      <c r="C522" s="14"/>
      <c r="D522" s="14" t="s">
        <v>11</v>
      </c>
      <c r="E522" s="46" t="s">
        <v>12</v>
      </c>
      <c r="F522" s="54">
        <v>6612</v>
      </c>
      <c r="G522" s="54">
        <v>5950.8</v>
      </c>
      <c r="H522" s="54">
        <v>5355.7</v>
      </c>
    </row>
    <row r="523" spans="1:8" ht="18.75" customHeight="1">
      <c r="A523" s="14"/>
      <c r="B523" s="49" t="s">
        <v>371</v>
      </c>
      <c r="C523" s="49"/>
      <c r="D523" s="49"/>
      <c r="E523" s="97" t="s">
        <v>372</v>
      </c>
      <c r="F523" s="96">
        <f>F530+F524</f>
        <v>5200</v>
      </c>
      <c r="G523" s="96">
        <f>G530+G524</f>
        <v>250</v>
      </c>
      <c r="H523" s="96">
        <f>H530+H524</f>
        <v>150</v>
      </c>
    </row>
    <row r="524" spans="1:8" ht="18.75" customHeight="1">
      <c r="A524" s="14"/>
      <c r="B524" s="49" t="s">
        <v>373</v>
      </c>
      <c r="C524" s="49"/>
      <c r="D524" s="49"/>
      <c r="E524" s="97" t="s">
        <v>374</v>
      </c>
      <c r="F524" s="96">
        <f>F525</f>
        <v>4950</v>
      </c>
      <c r="G524" s="96"/>
      <c r="H524" s="96"/>
    </row>
    <row r="525" spans="1:8" ht="18.75" customHeight="1">
      <c r="A525" s="14"/>
      <c r="B525" s="18"/>
      <c r="C525" s="18" t="s">
        <v>47</v>
      </c>
      <c r="D525" s="18" t="s">
        <v>274</v>
      </c>
      <c r="E525" s="95" t="s">
        <v>375</v>
      </c>
      <c r="F525" s="96">
        <f>F526</f>
        <v>4950</v>
      </c>
      <c r="G525" s="96"/>
      <c r="H525" s="96"/>
    </row>
    <row r="526" spans="1:8" ht="18.75" customHeight="1">
      <c r="A526" s="14"/>
      <c r="B526" s="18"/>
      <c r="C526" s="49" t="s">
        <v>48</v>
      </c>
      <c r="D526" s="53"/>
      <c r="E526" s="103" t="s">
        <v>49</v>
      </c>
      <c r="F526" s="96">
        <f>F527</f>
        <v>4950</v>
      </c>
      <c r="G526" s="96"/>
      <c r="H526" s="96"/>
    </row>
    <row r="527" spans="1:8" ht="18.75" customHeight="1">
      <c r="A527" s="14"/>
      <c r="B527" s="18"/>
      <c r="C527" s="49" t="s">
        <v>50</v>
      </c>
      <c r="D527" s="53"/>
      <c r="E527" s="103" t="s">
        <v>51</v>
      </c>
      <c r="F527" s="96">
        <f>F528</f>
        <v>4950</v>
      </c>
      <c r="G527" s="96"/>
      <c r="H527" s="96"/>
    </row>
    <row r="528" spans="1:8" ht="18.75" customHeight="1">
      <c r="A528" s="14"/>
      <c r="B528" s="18"/>
      <c r="C528" s="53" t="s">
        <v>52</v>
      </c>
      <c r="D528" s="14"/>
      <c r="E528" s="46" t="s">
        <v>504</v>
      </c>
      <c r="F528" s="54">
        <f>F529</f>
        <v>4950</v>
      </c>
      <c r="G528" s="54"/>
      <c r="H528" s="54"/>
    </row>
    <row r="529" spans="1:8" ht="18.75" customHeight="1">
      <c r="A529" s="14"/>
      <c r="B529" s="14"/>
      <c r="C529" s="14"/>
      <c r="D529" s="14" t="s">
        <v>14</v>
      </c>
      <c r="E529" s="46" t="s">
        <v>15</v>
      </c>
      <c r="F529" s="54">
        <v>4950</v>
      </c>
      <c r="G529" s="54"/>
      <c r="H529" s="54"/>
    </row>
    <row r="530" spans="1:8" ht="18.75" customHeight="1">
      <c r="A530" s="14"/>
      <c r="B530" s="100" t="s">
        <v>376</v>
      </c>
      <c r="C530" s="49"/>
      <c r="D530" s="49"/>
      <c r="E530" s="97" t="s">
        <v>377</v>
      </c>
      <c r="F530" s="96">
        <f aca="true" t="shared" si="46" ref="F530:H534">F531</f>
        <v>250</v>
      </c>
      <c r="G530" s="96">
        <f t="shared" si="46"/>
        <v>250</v>
      </c>
      <c r="H530" s="96">
        <f t="shared" si="46"/>
        <v>150</v>
      </c>
    </row>
    <row r="531" spans="1:8" ht="27.75" customHeight="1">
      <c r="A531" s="18"/>
      <c r="B531" s="18"/>
      <c r="C531" s="18" t="s">
        <v>47</v>
      </c>
      <c r="D531" s="18" t="s">
        <v>274</v>
      </c>
      <c r="E531" s="95" t="s">
        <v>375</v>
      </c>
      <c r="F531" s="96">
        <f t="shared" si="46"/>
        <v>250</v>
      </c>
      <c r="G531" s="96">
        <f t="shared" si="46"/>
        <v>250</v>
      </c>
      <c r="H531" s="96">
        <f t="shared" si="46"/>
        <v>150</v>
      </c>
    </row>
    <row r="532" spans="1:8" ht="18.75" customHeight="1">
      <c r="A532" s="18"/>
      <c r="B532" s="18"/>
      <c r="C532" s="18" t="s">
        <v>48</v>
      </c>
      <c r="D532" s="18" t="s">
        <v>274</v>
      </c>
      <c r="E532" s="95" t="s">
        <v>49</v>
      </c>
      <c r="F532" s="96">
        <f t="shared" si="46"/>
        <v>250</v>
      </c>
      <c r="G532" s="96">
        <f t="shared" si="46"/>
        <v>250</v>
      </c>
      <c r="H532" s="96">
        <f t="shared" si="46"/>
        <v>150</v>
      </c>
    </row>
    <row r="533" spans="1:8" ht="18.75" customHeight="1">
      <c r="A533" s="18"/>
      <c r="B533" s="18"/>
      <c r="C533" s="18" t="s">
        <v>50</v>
      </c>
      <c r="D533" s="18"/>
      <c r="E533" s="95" t="s">
        <v>51</v>
      </c>
      <c r="F533" s="96">
        <f t="shared" si="46"/>
        <v>250</v>
      </c>
      <c r="G533" s="96">
        <f t="shared" si="46"/>
        <v>250</v>
      </c>
      <c r="H533" s="96">
        <f t="shared" si="46"/>
        <v>150</v>
      </c>
    </row>
    <row r="534" spans="1:8" ht="18.75" customHeight="1">
      <c r="A534" s="18"/>
      <c r="B534" s="18"/>
      <c r="C534" s="14" t="s">
        <v>378</v>
      </c>
      <c r="D534" s="14" t="s">
        <v>274</v>
      </c>
      <c r="E534" s="45" t="s">
        <v>307</v>
      </c>
      <c r="F534" s="54">
        <f t="shared" si="46"/>
        <v>250</v>
      </c>
      <c r="G534" s="54">
        <f t="shared" si="46"/>
        <v>250</v>
      </c>
      <c r="H534" s="54">
        <f t="shared" si="46"/>
        <v>150</v>
      </c>
    </row>
    <row r="535" spans="1:8" ht="18.75" customHeight="1">
      <c r="A535" s="14"/>
      <c r="B535" s="14"/>
      <c r="C535" s="14"/>
      <c r="D535" s="14" t="s">
        <v>14</v>
      </c>
      <c r="E535" s="46" t="s">
        <v>15</v>
      </c>
      <c r="F535" s="54">
        <v>250</v>
      </c>
      <c r="G535" s="54">
        <v>250</v>
      </c>
      <c r="H535" s="54">
        <v>150</v>
      </c>
    </row>
    <row r="536" spans="1:8" ht="18.75" customHeight="1">
      <c r="A536" s="14"/>
      <c r="B536" s="49" t="s">
        <v>379</v>
      </c>
      <c r="C536" s="49"/>
      <c r="D536" s="49"/>
      <c r="E536" s="97" t="s">
        <v>380</v>
      </c>
      <c r="F536" s="96">
        <f>F537+F564+F558+F543</f>
        <v>78302.6</v>
      </c>
      <c r="G536" s="96">
        <f>G537+G564+G558+G543</f>
        <v>86530.3</v>
      </c>
      <c r="H536" s="96">
        <f>H537+H564+H558+H543</f>
        <v>71611.1</v>
      </c>
    </row>
    <row r="537" spans="1:8" ht="18.75" customHeight="1">
      <c r="A537" s="14"/>
      <c r="B537" s="100" t="s">
        <v>381</v>
      </c>
      <c r="C537" s="49"/>
      <c r="D537" s="49"/>
      <c r="E537" s="97" t="s">
        <v>382</v>
      </c>
      <c r="F537" s="96">
        <f aca="true" t="shared" si="47" ref="F537:H541">F538</f>
        <v>13708.2</v>
      </c>
      <c r="G537" s="96">
        <f t="shared" si="47"/>
        <v>13708</v>
      </c>
      <c r="H537" s="96">
        <f t="shared" si="47"/>
        <v>13708</v>
      </c>
    </row>
    <row r="538" spans="1:8" ht="23.25" customHeight="1">
      <c r="A538" s="18"/>
      <c r="B538" s="18"/>
      <c r="C538" s="18" t="s">
        <v>222</v>
      </c>
      <c r="D538" s="18" t="s">
        <v>274</v>
      </c>
      <c r="E538" s="95" t="s">
        <v>462</v>
      </c>
      <c r="F538" s="96">
        <f t="shared" si="47"/>
        <v>13708.2</v>
      </c>
      <c r="G538" s="96">
        <f t="shared" si="47"/>
        <v>13708</v>
      </c>
      <c r="H538" s="96">
        <f t="shared" si="47"/>
        <v>13708</v>
      </c>
    </row>
    <row r="539" spans="1:8" ht="37.5" customHeight="1">
      <c r="A539" s="18"/>
      <c r="B539" s="18"/>
      <c r="C539" s="18" t="s">
        <v>229</v>
      </c>
      <c r="D539" s="18" t="s">
        <v>274</v>
      </c>
      <c r="E539" s="95" t="s">
        <v>230</v>
      </c>
      <c r="F539" s="96">
        <f t="shared" si="47"/>
        <v>13708.2</v>
      </c>
      <c r="G539" s="96">
        <f t="shared" si="47"/>
        <v>13708</v>
      </c>
      <c r="H539" s="96">
        <f t="shared" si="47"/>
        <v>13708</v>
      </c>
    </row>
    <row r="540" spans="1:8" ht="24.75" customHeight="1">
      <c r="A540" s="18"/>
      <c r="B540" s="18"/>
      <c r="C540" s="18" t="s">
        <v>231</v>
      </c>
      <c r="D540" s="18"/>
      <c r="E540" s="95" t="s">
        <v>27</v>
      </c>
      <c r="F540" s="96">
        <f t="shared" si="47"/>
        <v>13708.2</v>
      </c>
      <c r="G540" s="96">
        <f t="shared" si="47"/>
        <v>13708</v>
      </c>
      <c r="H540" s="96">
        <f t="shared" si="47"/>
        <v>13708</v>
      </c>
    </row>
    <row r="541" spans="1:8" ht="23.25" customHeight="1">
      <c r="A541" s="18"/>
      <c r="B541" s="18"/>
      <c r="C541" s="14" t="s">
        <v>236</v>
      </c>
      <c r="D541" s="14" t="s">
        <v>274</v>
      </c>
      <c r="E541" s="45" t="s">
        <v>523</v>
      </c>
      <c r="F541" s="54">
        <f t="shared" si="47"/>
        <v>13708.2</v>
      </c>
      <c r="G541" s="54">
        <f t="shared" si="47"/>
        <v>13708</v>
      </c>
      <c r="H541" s="54">
        <f t="shared" si="47"/>
        <v>13708</v>
      </c>
    </row>
    <row r="542" spans="1:8" ht="18.75" customHeight="1">
      <c r="A542" s="14"/>
      <c r="B542" s="14"/>
      <c r="C542" s="14"/>
      <c r="D542" s="14" t="s">
        <v>19</v>
      </c>
      <c r="E542" s="46" t="s">
        <v>20</v>
      </c>
      <c r="F542" s="54">
        <v>13708.2</v>
      </c>
      <c r="G542" s="54">
        <v>13708</v>
      </c>
      <c r="H542" s="54">
        <v>13708</v>
      </c>
    </row>
    <row r="543" spans="1:8" ht="18.75" customHeight="1">
      <c r="A543" s="14"/>
      <c r="B543" s="49" t="s">
        <v>407</v>
      </c>
      <c r="C543" s="49"/>
      <c r="D543" s="49"/>
      <c r="E543" s="97" t="s">
        <v>383</v>
      </c>
      <c r="F543" s="96">
        <f aca="true" t="shared" si="48" ref="F543:H544">F544</f>
        <v>19788.4</v>
      </c>
      <c r="G543" s="96">
        <f t="shared" si="48"/>
        <v>22195.600000000002</v>
      </c>
      <c r="H543" s="96">
        <f t="shared" si="48"/>
        <v>4658.1</v>
      </c>
    </row>
    <row r="544" spans="1:8" ht="18.75" customHeight="1">
      <c r="A544" s="14"/>
      <c r="B544" s="14"/>
      <c r="C544" s="49" t="s">
        <v>212</v>
      </c>
      <c r="D544" s="18"/>
      <c r="E544" s="52" t="s">
        <v>499</v>
      </c>
      <c r="F544" s="96">
        <f t="shared" si="48"/>
        <v>19788.4</v>
      </c>
      <c r="G544" s="96">
        <f t="shared" si="48"/>
        <v>22195.600000000002</v>
      </c>
      <c r="H544" s="96">
        <f t="shared" si="48"/>
        <v>4658.1</v>
      </c>
    </row>
    <row r="545" spans="1:8" ht="18.75" customHeight="1">
      <c r="A545" s="14"/>
      <c r="B545" s="14"/>
      <c r="C545" s="49" t="s">
        <v>216</v>
      </c>
      <c r="D545" s="18"/>
      <c r="E545" s="52" t="s">
        <v>217</v>
      </c>
      <c r="F545" s="96">
        <f>F546+F553</f>
        <v>19788.4</v>
      </c>
      <c r="G545" s="96">
        <f>G546+G553</f>
        <v>22195.600000000002</v>
      </c>
      <c r="H545" s="96">
        <f>H546+H553</f>
        <v>4658.1</v>
      </c>
    </row>
    <row r="546" spans="1:8" ht="18.75" customHeight="1">
      <c r="A546" s="14"/>
      <c r="B546" s="14"/>
      <c r="C546" s="49" t="s">
        <v>220</v>
      </c>
      <c r="D546" s="18"/>
      <c r="E546" s="52" t="s">
        <v>221</v>
      </c>
      <c r="F546" s="96">
        <f>F549+F551+F547</f>
        <v>17380.800000000003</v>
      </c>
      <c r="G546" s="96">
        <f>G549+G551+G547</f>
        <v>22195.600000000002</v>
      </c>
      <c r="H546" s="96"/>
    </row>
    <row r="547" spans="1:9" s="82" customFormat="1" ht="24" customHeight="1">
      <c r="A547" s="83"/>
      <c r="B547" s="83"/>
      <c r="C547" s="83" t="s">
        <v>492</v>
      </c>
      <c r="D547" s="83"/>
      <c r="E547" s="84" t="s">
        <v>493</v>
      </c>
      <c r="F547" s="102">
        <f>F548</f>
        <v>4929.4</v>
      </c>
      <c r="G547" s="102">
        <f>G548</f>
        <v>9744.2</v>
      </c>
      <c r="H547" s="102"/>
      <c r="I547" s="155"/>
    </row>
    <row r="548" spans="1:9" s="82" customFormat="1" ht="18.75" customHeight="1">
      <c r="A548" s="83"/>
      <c r="B548" s="83"/>
      <c r="C548" s="83"/>
      <c r="D548" s="83" t="s">
        <v>19</v>
      </c>
      <c r="E548" s="84" t="s">
        <v>20</v>
      </c>
      <c r="F548" s="102">
        <v>4929.4</v>
      </c>
      <c r="G548" s="102">
        <v>9744.2</v>
      </c>
      <c r="H548" s="102"/>
      <c r="I548" s="85"/>
    </row>
    <row r="549" spans="1:8" s="82" customFormat="1" ht="22.5" customHeight="1">
      <c r="A549" s="83"/>
      <c r="B549" s="83"/>
      <c r="C549" s="86" t="s">
        <v>595</v>
      </c>
      <c r="D549" s="83"/>
      <c r="E549" s="84" t="s">
        <v>596</v>
      </c>
      <c r="F549" s="102">
        <f>F550</f>
        <v>4669.3</v>
      </c>
      <c r="G549" s="102">
        <f>G550</f>
        <v>4669.3</v>
      </c>
      <c r="H549" s="102"/>
    </row>
    <row r="550" spans="1:8" s="82" customFormat="1" ht="18.75" customHeight="1">
      <c r="A550" s="83"/>
      <c r="B550" s="83"/>
      <c r="C550" s="86"/>
      <c r="D550" s="83" t="s">
        <v>19</v>
      </c>
      <c r="E550" s="84" t="s">
        <v>20</v>
      </c>
      <c r="F550" s="102">
        <v>4669.3</v>
      </c>
      <c r="G550" s="102">
        <v>4669.3</v>
      </c>
      <c r="H550" s="102"/>
    </row>
    <row r="551" spans="1:8" s="82" customFormat="1" ht="36" customHeight="1">
      <c r="A551" s="83"/>
      <c r="B551" s="83"/>
      <c r="C551" s="86" t="s">
        <v>597</v>
      </c>
      <c r="D551" s="83"/>
      <c r="E551" s="84" t="s">
        <v>598</v>
      </c>
      <c r="F551" s="102">
        <f>F552</f>
        <v>7782.1</v>
      </c>
      <c r="G551" s="102">
        <f>G552</f>
        <v>7782.1</v>
      </c>
      <c r="H551" s="102"/>
    </row>
    <row r="552" spans="1:8" s="82" customFormat="1" ht="18.75" customHeight="1">
      <c r="A552" s="83"/>
      <c r="B552" s="83"/>
      <c r="C552" s="86"/>
      <c r="D552" s="83" t="s">
        <v>19</v>
      </c>
      <c r="E552" s="84" t="s">
        <v>20</v>
      </c>
      <c r="F552" s="102">
        <v>7782.1</v>
      </c>
      <c r="G552" s="102">
        <v>7782.1</v>
      </c>
      <c r="H552" s="102"/>
    </row>
    <row r="553" spans="1:8" s="4" customFormat="1" ht="18.75" customHeight="1">
      <c r="A553" s="18"/>
      <c r="B553" s="18"/>
      <c r="C553" s="49" t="s">
        <v>716</v>
      </c>
      <c r="D553" s="18"/>
      <c r="E553" s="52" t="s">
        <v>709</v>
      </c>
      <c r="F553" s="96">
        <f>F554+F556</f>
        <v>2407.6000000000004</v>
      </c>
      <c r="G553" s="96"/>
      <c r="H553" s="96">
        <f>H554+H556</f>
        <v>4658.1</v>
      </c>
    </row>
    <row r="554" spans="1:8" ht="19.5" customHeight="1">
      <c r="A554" s="14"/>
      <c r="B554" s="14"/>
      <c r="C554" s="48" t="s">
        <v>760</v>
      </c>
      <c r="D554" s="14"/>
      <c r="E554" s="46" t="s">
        <v>759</v>
      </c>
      <c r="F554" s="113">
        <f>F555</f>
        <v>198.8</v>
      </c>
      <c r="G554" s="113"/>
      <c r="H554" s="113">
        <f>H555</f>
        <v>358.3</v>
      </c>
    </row>
    <row r="555" spans="1:8" ht="18.75" customHeight="1">
      <c r="A555" s="14"/>
      <c r="B555" s="14"/>
      <c r="C555" s="48"/>
      <c r="D555" s="14" t="s">
        <v>19</v>
      </c>
      <c r="E555" s="46" t="s">
        <v>20</v>
      </c>
      <c r="F555" s="54">
        <v>198.8</v>
      </c>
      <c r="G555" s="54"/>
      <c r="H555" s="54">
        <v>358.3</v>
      </c>
    </row>
    <row r="556" spans="1:9" s="82" customFormat="1" ht="24" customHeight="1">
      <c r="A556" s="112"/>
      <c r="B556" s="87"/>
      <c r="C556" s="154" t="s">
        <v>760</v>
      </c>
      <c r="D556" s="299" t="s">
        <v>274</v>
      </c>
      <c r="E556" s="296" t="s">
        <v>1116</v>
      </c>
      <c r="F556" s="298">
        <f>F557</f>
        <v>2208.8</v>
      </c>
      <c r="G556" s="298"/>
      <c r="H556" s="298">
        <f>H557</f>
        <v>4299.8</v>
      </c>
      <c r="I556" s="92"/>
    </row>
    <row r="557" spans="1:9" s="82" customFormat="1" ht="22.5" customHeight="1">
      <c r="A557" s="112"/>
      <c r="B557" s="87"/>
      <c r="C557" s="83"/>
      <c r="D557" s="299" t="s">
        <v>19</v>
      </c>
      <c r="E557" s="297" t="s">
        <v>20</v>
      </c>
      <c r="F557" s="298">
        <v>2208.8</v>
      </c>
      <c r="G557" s="298"/>
      <c r="H557" s="298">
        <v>4299.8</v>
      </c>
      <c r="I557" s="92"/>
    </row>
    <row r="558" spans="1:8" ht="18.75" customHeight="1">
      <c r="A558" s="14"/>
      <c r="B558" s="13">
        <v>1004</v>
      </c>
      <c r="C558" s="49"/>
      <c r="D558" s="14"/>
      <c r="E558" s="52" t="s">
        <v>384</v>
      </c>
      <c r="F558" s="96">
        <f>F559</f>
        <v>32789.3</v>
      </c>
      <c r="G558" s="96">
        <f aca="true" t="shared" si="49" ref="G558:H561">G559</f>
        <v>39347.2</v>
      </c>
      <c r="H558" s="96">
        <f t="shared" si="49"/>
        <v>44593.5</v>
      </c>
    </row>
    <row r="559" spans="1:8" ht="18.75" customHeight="1">
      <c r="A559" s="14"/>
      <c r="B559" s="13"/>
      <c r="C559" s="18" t="s">
        <v>212</v>
      </c>
      <c r="D559" s="18" t="s">
        <v>274</v>
      </c>
      <c r="E559" s="95" t="s">
        <v>499</v>
      </c>
      <c r="F559" s="96">
        <f>F560</f>
        <v>32789.3</v>
      </c>
      <c r="G559" s="96">
        <f t="shared" si="49"/>
        <v>39347.2</v>
      </c>
      <c r="H559" s="96">
        <f t="shared" si="49"/>
        <v>44593.5</v>
      </c>
    </row>
    <row r="560" spans="1:8" ht="18.75" customHeight="1">
      <c r="A560" s="14"/>
      <c r="B560" s="13"/>
      <c r="C560" s="18" t="s">
        <v>216</v>
      </c>
      <c r="D560" s="18" t="s">
        <v>274</v>
      </c>
      <c r="E560" s="95" t="s">
        <v>217</v>
      </c>
      <c r="F560" s="96">
        <f>F561</f>
        <v>32789.3</v>
      </c>
      <c r="G560" s="96">
        <f t="shared" si="49"/>
        <v>39347.2</v>
      </c>
      <c r="H560" s="96">
        <f t="shared" si="49"/>
        <v>44593.5</v>
      </c>
    </row>
    <row r="561" spans="1:8" ht="18.75" customHeight="1">
      <c r="A561" s="14"/>
      <c r="B561" s="13"/>
      <c r="C561" s="18" t="s">
        <v>220</v>
      </c>
      <c r="D561" s="18"/>
      <c r="E561" s="95" t="s">
        <v>221</v>
      </c>
      <c r="F561" s="96">
        <f>F562</f>
        <v>32789.3</v>
      </c>
      <c r="G561" s="96">
        <f t="shared" si="49"/>
        <v>39347.2</v>
      </c>
      <c r="H561" s="96">
        <f t="shared" si="49"/>
        <v>44593.5</v>
      </c>
    </row>
    <row r="562" spans="1:8" s="82" customFormat="1" ht="41.25" customHeight="1">
      <c r="A562" s="83"/>
      <c r="B562" s="114"/>
      <c r="C562" s="83" t="s">
        <v>427</v>
      </c>
      <c r="D562" s="83"/>
      <c r="E562" s="84" t="s">
        <v>428</v>
      </c>
      <c r="F562" s="102">
        <f>F563</f>
        <v>32789.3</v>
      </c>
      <c r="G562" s="102">
        <f>G563</f>
        <v>39347.2</v>
      </c>
      <c r="H562" s="102">
        <f>H563</f>
        <v>44593.5</v>
      </c>
    </row>
    <row r="563" spans="1:8" s="82" customFormat="1" ht="18.75" customHeight="1">
      <c r="A563" s="83"/>
      <c r="B563" s="114"/>
      <c r="C563" s="83"/>
      <c r="D563" s="83" t="s">
        <v>156</v>
      </c>
      <c r="E563" s="84" t="s">
        <v>171</v>
      </c>
      <c r="F563" s="102">
        <v>32789.3</v>
      </c>
      <c r="G563" s="102">
        <v>39347.2</v>
      </c>
      <c r="H563" s="102">
        <v>44593.5</v>
      </c>
    </row>
    <row r="564" spans="1:8" ht="18.75" customHeight="1">
      <c r="A564" s="14"/>
      <c r="B564" s="100">
        <v>1006</v>
      </c>
      <c r="C564" s="49"/>
      <c r="D564" s="49"/>
      <c r="E564" s="97" t="s">
        <v>385</v>
      </c>
      <c r="F564" s="96">
        <f>F570+F581+F565</f>
        <v>12016.7</v>
      </c>
      <c r="G564" s="96">
        <f>G570+G581+G565</f>
        <v>11279.5</v>
      </c>
      <c r="H564" s="96">
        <f>H570+H581+H565</f>
        <v>8651.5</v>
      </c>
    </row>
    <row r="565" spans="1:8" ht="18.75" customHeight="1">
      <c r="A565" s="14"/>
      <c r="B565" s="100"/>
      <c r="C565" s="18" t="s">
        <v>527</v>
      </c>
      <c r="D565" s="18" t="s">
        <v>274</v>
      </c>
      <c r="E565" s="19" t="s">
        <v>624</v>
      </c>
      <c r="F565" s="96">
        <f aca="true" t="shared" si="50" ref="F565:H568">F566</f>
        <v>5000</v>
      </c>
      <c r="G565" s="96">
        <f t="shared" si="50"/>
        <v>5000</v>
      </c>
      <c r="H565" s="96">
        <f t="shared" si="50"/>
        <v>3000</v>
      </c>
    </row>
    <row r="566" spans="1:8" ht="18.75" customHeight="1">
      <c r="A566" s="14"/>
      <c r="B566" s="100"/>
      <c r="C566" s="15" t="s">
        <v>180</v>
      </c>
      <c r="D566" s="15"/>
      <c r="E566" s="20" t="s">
        <v>625</v>
      </c>
      <c r="F566" s="96">
        <f t="shared" si="50"/>
        <v>5000</v>
      </c>
      <c r="G566" s="96">
        <f t="shared" si="50"/>
        <v>5000</v>
      </c>
      <c r="H566" s="96">
        <f t="shared" si="50"/>
        <v>3000</v>
      </c>
    </row>
    <row r="567" spans="1:8" ht="18.75" customHeight="1">
      <c r="A567" s="14"/>
      <c r="B567" s="100"/>
      <c r="C567" s="15" t="s">
        <v>474</v>
      </c>
      <c r="D567" s="15"/>
      <c r="E567" s="20" t="s">
        <v>473</v>
      </c>
      <c r="F567" s="96">
        <f t="shared" si="50"/>
        <v>5000</v>
      </c>
      <c r="G567" s="96">
        <f t="shared" si="50"/>
        <v>5000</v>
      </c>
      <c r="H567" s="96">
        <f t="shared" si="50"/>
        <v>3000</v>
      </c>
    </row>
    <row r="568" spans="1:8" ht="18.75" customHeight="1">
      <c r="A568" s="14"/>
      <c r="B568" s="100"/>
      <c r="C568" s="16" t="s">
        <v>525</v>
      </c>
      <c r="D568" s="16"/>
      <c r="E568" s="23" t="s">
        <v>526</v>
      </c>
      <c r="F568" s="54">
        <f>F569</f>
        <v>5000</v>
      </c>
      <c r="G568" s="54">
        <f t="shared" si="50"/>
        <v>5000</v>
      </c>
      <c r="H568" s="54">
        <f t="shared" si="50"/>
        <v>3000</v>
      </c>
    </row>
    <row r="569" spans="1:8" ht="18.75" customHeight="1">
      <c r="A569" s="14"/>
      <c r="B569" s="100"/>
      <c r="C569" s="14"/>
      <c r="D569" s="14" t="s">
        <v>45</v>
      </c>
      <c r="E569" s="46" t="s">
        <v>46</v>
      </c>
      <c r="F569" s="54">
        <v>5000</v>
      </c>
      <c r="G569" s="54">
        <v>5000</v>
      </c>
      <c r="H569" s="54">
        <v>3000</v>
      </c>
    </row>
    <row r="570" spans="1:8" ht="18.75" customHeight="1">
      <c r="A570" s="18"/>
      <c r="B570" s="18"/>
      <c r="C570" s="18" t="s">
        <v>198</v>
      </c>
      <c r="D570" s="18" t="s">
        <v>274</v>
      </c>
      <c r="E570" s="95" t="s">
        <v>497</v>
      </c>
      <c r="F570" s="96">
        <f>F571+F577</f>
        <v>2598</v>
      </c>
      <c r="G570" s="96">
        <f>G571+G577</f>
        <v>2208.3999999999996</v>
      </c>
      <c r="H570" s="96">
        <f>H571+H577</f>
        <v>1987.5000000000002</v>
      </c>
    </row>
    <row r="571" spans="1:8" ht="27" customHeight="1">
      <c r="A571" s="18"/>
      <c r="B571" s="18"/>
      <c r="C571" s="18" t="s">
        <v>203</v>
      </c>
      <c r="D571" s="18" t="s">
        <v>274</v>
      </c>
      <c r="E571" s="95" t="s">
        <v>287</v>
      </c>
      <c r="F571" s="96">
        <f>F572</f>
        <v>1703</v>
      </c>
      <c r="G571" s="96">
        <f>G572</f>
        <v>1447.6</v>
      </c>
      <c r="H571" s="96">
        <f>H572</f>
        <v>1302.8000000000002</v>
      </c>
    </row>
    <row r="572" spans="1:8" ht="18.75" customHeight="1">
      <c r="A572" s="18"/>
      <c r="B572" s="18"/>
      <c r="C572" s="18" t="s">
        <v>204</v>
      </c>
      <c r="D572" s="18"/>
      <c r="E572" s="95" t="s">
        <v>542</v>
      </c>
      <c r="F572" s="96">
        <f>F573+F575</f>
        <v>1703</v>
      </c>
      <c r="G572" s="96">
        <f>G573+G575</f>
        <v>1447.6</v>
      </c>
      <c r="H572" s="96">
        <f>H573+H575</f>
        <v>1302.8000000000002</v>
      </c>
    </row>
    <row r="573" spans="1:8" ht="18.75" customHeight="1">
      <c r="A573" s="18"/>
      <c r="B573" s="18"/>
      <c r="C573" s="14" t="s">
        <v>205</v>
      </c>
      <c r="D573" s="14" t="s">
        <v>274</v>
      </c>
      <c r="E573" s="45" t="s">
        <v>206</v>
      </c>
      <c r="F573" s="54">
        <f>F574</f>
        <v>740</v>
      </c>
      <c r="G573" s="54">
        <f>G574</f>
        <v>629</v>
      </c>
      <c r="H573" s="54">
        <f>H574</f>
        <v>566.1</v>
      </c>
    </row>
    <row r="574" spans="1:8" ht="18.75" customHeight="1">
      <c r="A574" s="14"/>
      <c r="B574" s="14"/>
      <c r="C574" s="14"/>
      <c r="D574" s="14" t="s">
        <v>11</v>
      </c>
      <c r="E574" s="46" t="s">
        <v>12</v>
      </c>
      <c r="F574" s="54">
        <v>740</v>
      </c>
      <c r="G574" s="54">
        <v>629</v>
      </c>
      <c r="H574" s="54">
        <v>566.1</v>
      </c>
    </row>
    <row r="575" spans="1:8" ht="18.75" customHeight="1">
      <c r="A575" s="18"/>
      <c r="B575" s="18"/>
      <c r="C575" s="14" t="s">
        <v>207</v>
      </c>
      <c r="D575" s="14" t="s">
        <v>274</v>
      </c>
      <c r="E575" s="45" t="s">
        <v>543</v>
      </c>
      <c r="F575" s="54">
        <f>F576</f>
        <v>963</v>
      </c>
      <c r="G575" s="54">
        <f>G576</f>
        <v>818.6</v>
      </c>
      <c r="H575" s="54">
        <f>H576</f>
        <v>736.7</v>
      </c>
    </row>
    <row r="576" spans="1:8" ht="18.75" customHeight="1">
      <c r="A576" s="14"/>
      <c r="B576" s="14"/>
      <c r="C576" s="14"/>
      <c r="D576" s="14" t="s">
        <v>19</v>
      </c>
      <c r="E576" s="46" t="s">
        <v>20</v>
      </c>
      <c r="F576" s="54">
        <v>963</v>
      </c>
      <c r="G576" s="54">
        <v>818.6</v>
      </c>
      <c r="H576" s="54">
        <v>736.7</v>
      </c>
    </row>
    <row r="577" spans="1:8" ht="20.25" customHeight="1">
      <c r="A577" s="18"/>
      <c r="B577" s="18"/>
      <c r="C577" s="18" t="s">
        <v>208</v>
      </c>
      <c r="D577" s="18" t="s">
        <v>274</v>
      </c>
      <c r="E577" s="95" t="s">
        <v>209</v>
      </c>
      <c r="F577" s="96">
        <f aca="true" t="shared" si="51" ref="F577:H579">F578</f>
        <v>895</v>
      </c>
      <c r="G577" s="96">
        <f t="shared" si="51"/>
        <v>760.8</v>
      </c>
      <c r="H577" s="96">
        <f t="shared" si="51"/>
        <v>684.7</v>
      </c>
    </row>
    <row r="578" spans="1:8" ht="18.75" customHeight="1">
      <c r="A578" s="115"/>
      <c r="B578" s="18"/>
      <c r="C578" s="18" t="s">
        <v>210</v>
      </c>
      <c r="D578" s="18"/>
      <c r="E578" s="95" t="s">
        <v>524</v>
      </c>
      <c r="F578" s="96">
        <f t="shared" si="51"/>
        <v>895</v>
      </c>
      <c r="G578" s="96">
        <f t="shared" si="51"/>
        <v>760.8</v>
      </c>
      <c r="H578" s="96">
        <f t="shared" si="51"/>
        <v>684.7</v>
      </c>
    </row>
    <row r="579" spans="1:8" ht="18.75" customHeight="1">
      <c r="A579" s="18"/>
      <c r="B579" s="14"/>
      <c r="C579" s="14" t="s">
        <v>211</v>
      </c>
      <c r="D579" s="14" t="s">
        <v>274</v>
      </c>
      <c r="E579" s="45" t="s">
        <v>206</v>
      </c>
      <c r="F579" s="54">
        <f t="shared" si="51"/>
        <v>895</v>
      </c>
      <c r="G579" s="54">
        <f t="shared" si="51"/>
        <v>760.8</v>
      </c>
      <c r="H579" s="54">
        <f t="shared" si="51"/>
        <v>684.7</v>
      </c>
    </row>
    <row r="580" spans="1:8" ht="18.75" customHeight="1">
      <c r="A580" s="14"/>
      <c r="B580" s="14"/>
      <c r="C580" s="14"/>
      <c r="D580" s="14" t="s">
        <v>11</v>
      </c>
      <c r="E580" s="46" t="s">
        <v>12</v>
      </c>
      <c r="F580" s="54">
        <v>895</v>
      </c>
      <c r="G580" s="54">
        <v>760.8</v>
      </c>
      <c r="H580" s="54">
        <v>684.7</v>
      </c>
    </row>
    <row r="581" spans="1:8" ht="18.75" customHeight="1">
      <c r="A581" s="18"/>
      <c r="B581" s="18"/>
      <c r="C581" s="18" t="s">
        <v>212</v>
      </c>
      <c r="D581" s="18" t="s">
        <v>274</v>
      </c>
      <c r="E581" s="95" t="s">
        <v>499</v>
      </c>
      <c r="F581" s="96">
        <f>F582+F588</f>
        <v>4418.7</v>
      </c>
      <c r="G581" s="96">
        <f>G582+G588</f>
        <v>4071.1</v>
      </c>
      <c r="H581" s="96">
        <f>H582+H588</f>
        <v>3664</v>
      </c>
    </row>
    <row r="582" spans="1:8" ht="18.75" customHeight="1">
      <c r="A582" s="18"/>
      <c r="B582" s="18"/>
      <c r="C582" s="18" t="s">
        <v>216</v>
      </c>
      <c r="D582" s="18" t="s">
        <v>274</v>
      </c>
      <c r="E582" s="95" t="s">
        <v>217</v>
      </c>
      <c r="F582" s="96">
        <f>F583</f>
        <v>2318.7</v>
      </c>
      <c r="G582" s="96">
        <f>G583</f>
        <v>1971.1</v>
      </c>
      <c r="H582" s="96">
        <f>H583</f>
        <v>1774</v>
      </c>
    </row>
    <row r="583" spans="1:8" ht="18.75" customHeight="1">
      <c r="A583" s="18"/>
      <c r="B583" s="18"/>
      <c r="C583" s="18" t="s">
        <v>218</v>
      </c>
      <c r="D583" s="18"/>
      <c r="E583" s="95" t="s">
        <v>219</v>
      </c>
      <c r="F583" s="96">
        <f>F584+F586</f>
        <v>2318.7</v>
      </c>
      <c r="G583" s="96">
        <f>G584+G586</f>
        <v>1971.1</v>
      </c>
      <c r="H583" s="96">
        <f>H584+H586</f>
        <v>1774</v>
      </c>
    </row>
    <row r="584" spans="1:8" ht="18.75" customHeight="1">
      <c r="A584" s="18"/>
      <c r="B584" s="18"/>
      <c r="C584" s="14" t="s">
        <v>588</v>
      </c>
      <c r="D584" s="14" t="s">
        <v>274</v>
      </c>
      <c r="E584" s="45" t="s">
        <v>386</v>
      </c>
      <c r="F584" s="54">
        <f>F585</f>
        <v>13.1</v>
      </c>
      <c r="G584" s="54">
        <f>G585</f>
        <v>11.1</v>
      </c>
      <c r="H584" s="54">
        <f>H585</f>
        <v>10</v>
      </c>
    </row>
    <row r="585" spans="1:8" ht="23.25" customHeight="1">
      <c r="A585" s="14"/>
      <c r="B585" s="14"/>
      <c r="C585" s="14"/>
      <c r="D585" s="14" t="s">
        <v>14</v>
      </c>
      <c r="E585" s="46" t="s">
        <v>15</v>
      </c>
      <c r="F585" s="54">
        <v>13.1</v>
      </c>
      <c r="G585" s="54">
        <v>11.1</v>
      </c>
      <c r="H585" s="54">
        <v>10</v>
      </c>
    </row>
    <row r="586" spans="1:8" ht="24.75" customHeight="1">
      <c r="A586" s="18"/>
      <c r="B586" s="18"/>
      <c r="C586" s="14" t="s">
        <v>589</v>
      </c>
      <c r="D586" s="14" t="s">
        <v>274</v>
      </c>
      <c r="E586" s="45" t="s">
        <v>387</v>
      </c>
      <c r="F586" s="54">
        <f>F587</f>
        <v>2305.6</v>
      </c>
      <c r="G586" s="54">
        <f>G587</f>
        <v>1960</v>
      </c>
      <c r="H586" s="54">
        <f>H587</f>
        <v>1764</v>
      </c>
    </row>
    <row r="587" spans="1:8" ht="18.75" customHeight="1">
      <c r="A587" s="14"/>
      <c r="B587" s="14"/>
      <c r="C587" s="14"/>
      <c r="D587" s="14" t="s">
        <v>19</v>
      </c>
      <c r="E587" s="46" t="s">
        <v>20</v>
      </c>
      <c r="F587" s="54">
        <v>2305.6</v>
      </c>
      <c r="G587" s="54">
        <v>1960</v>
      </c>
      <c r="H587" s="54">
        <v>1764</v>
      </c>
    </row>
    <row r="588" spans="1:8" ht="18.75" customHeight="1">
      <c r="A588" s="14"/>
      <c r="B588" s="14"/>
      <c r="C588" s="18" t="s">
        <v>722</v>
      </c>
      <c r="D588" s="14"/>
      <c r="E588" s="52" t="s">
        <v>723</v>
      </c>
      <c r="F588" s="96">
        <f>F589</f>
        <v>2100</v>
      </c>
      <c r="G588" s="96">
        <f>G590</f>
        <v>2100</v>
      </c>
      <c r="H588" s="96">
        <f>H590</f>
        <v>1890</v>
      </c>
    </row>
    <row r="589" spans="1:8" ht="18.75" customHeight="1">
      <c r="A589" s="14"/>
      <c r="B589" s="14"/>
      <c r="C589" s="18" t="s">
        <v>748</v>
      </c>
      <c r="D589" s="14"/>
      <c r="E589" s="52" t="s">
        <v>761</v>
      </c>
      <c r="F589" s="96">
        <f>F590</f>
        <v>2100</v>
      </c>
      <c r="G589" s="96">
        <f>G590</f>
        <v>2100</v>
      </c>
      <c r="H589" s="96">
        <f>H590</f>
        <v>1890</v>
      </c>
    </row>
    <row r="590" spans="1:8" ht="24.75" customHeight="1">
      <c r="A590" s="18"/>
      <c r="B590" s="18"/>
      <c r="C590" s="14" t="s">
        <v>747</v>
      </c>
      <c r="D590" s="14" t="s">
        <v>274</v>
      </c>
      <c r="E590" s="45" t="s">
        <v>563</v>
      </c>
      <c r="F590" s="54">
        <f>F591</f>
        <v>2100</v>
      </c>
      <c r="G590" s="54">
        <f>G591</f>
        <v>2100</v>
      </c>
      <c r="H590" s="54">
        <f>H591</f>
        <v>1890</v>
      </c>
    </row>
    <row r="591" spans="1:8" ht="18.75" customHeight="1">
      <c r="A591" s="14"/>
      <c r="B591" s="14"/>
      <c r="C591" s="14"/>
      <c r="D591" s="14" t="s">
        <v>19</v>
      </c>
      <c r="E591" s="46" t="s">
        <v>20</v>
      </c>
      <c r="F591" s="54">
        <v>2100</v>
      </c>
      <c r="G591" s="54">
        <v>2100</v>
      </c>
      <c r="H591" s="54">
        <v>1890</v>
      </c>
    </row>
    <row r="592" spans="1:8" ht="18.75" customHeight="1">
      <c r="A592" s="14"/>
      <c r="B592" s="49" t="s">
        <v>388</v>
      </c>
      <c r="C592" s="53"/>
      <c r="D592" s="14"/>
      <c r="E592" s="97" t="s">
        <v>389</v>
      </c>
      <c r="F592" s="96">
        <f>F593</f>
        <v>31474.6</v>
      </c>
      <c r="G592" s="96"/>
      <c r="H592" s="96"/>
    </row>
    <row r="593" spans="1:8" ht="18.75" customHeight="1">
      <c r="A593" s="116"/>
      <c r="B593" s="49" t="s">
        <v>390</v>
      </c>
      <c r="C593" s="117"/>
      <c r="D593" s="49"/>
      <c r="E593" s="97" t="s">
        <v>391</v>
      </c>
      <c r="F593" s="96">
        <f>F594</f>
        <v>31474.6</v>
      </c>
      <c r="G593" s="96"/>
      <c r="H593" s="96"/>
    </row>
    <row r="594" spans="1:8" ht="18.75" customHeight="1">
      <c r="A594" s="18"/>
      <c r="B594" s="18"/>
      <c r="C594" s="18" t="s">
        <v>185</v>
      </c>
      <c r="D594" s="14"/>
      <c r="E594" s="95" t="s">
        <v>500</v>
      </c>
      <c r="F594" s="96">
        <f>F595</f>
        <v>31474.6</v>
      </c>
      <c r="G594" s="96"/>
      <c r="H594" s="96"/>
    </row>
    <row r="595" spans="1:8" ht="18.75" customHeight="1">
      <c r="A595" s="18"/>
      <c r="B595" s="18"/>
      <c r="C595" s="18" t="s">
        <v>392</v>
      </c>
      <c r="D595" s="14"/>
      <c r="E595" s="3" t="s">
        <v>355</v>
      </c>
      <c r="F595" s="96">
        <f>F596</f>
        <v>31474.6</v>
      </c>
      <c r="G595" s="96"/>
      <c r="H595" s="96"/>
    </row>
    <row r="596" spans="1:8" ht="21" customHeight="1">
      <c r="A596" s="18"/>
      <c r="B596" s="18"/>
      <c r="C596" s="18" t="s">
        <v>187</v>
      </c>
      <c r="D596" s="14"/>
      <c r="E596" s="95" t="s">
        <v>518</v>
      </c>
      <c r="F596" s="96">
        <f>F601+F597</f>
        <v>31474.6</v>
      </c>
      <c r="G596" s="96"/>
      <c r="H596" s="96"/>
    </row>
    <row r="597" spans="1:8" ht="25.5" customHeight="1">
      <c r="A597" s="18"/>
      <c r="B597" s="18"/>
      <c r="C597" s="14" t="s">
        <v>489</v>
      </c>
      <c r="D597" s="14"/>
      <c r="E597" s="46" t="s">
        <v>652</v>
      </c>
      <c r="F597" s="55">
        <f>F598</f>
        <v>21674.6</v>
      </c>
      <c r="G597" s="55"/>
      <c r="H597" s="55"/>
    </row>
    <row r="598" spans="1:8" ht="22.5" customHeight="1">
      <c r="A598" s="18"/>
      <c r="B598" s="18"/>
      <c r="C598" s="14"/>
      <c r="D598" s="14" t="s">
        <v>156</v>
      </c>
      <c r="E598" s="46" t="s">
        <v>171</v>
      </c>
      <c r="F598" s="55">
        <f>F600</f>
        <v>21674.6</v>
      </c>
      <c r="G598" s="55"/>
      <c r="H598" s="55"/>
    </row>
    <row r="599" spans="1:8" ht="21" customHeight="1">
      <c r="A599" s="18"/>
      <c r="B599" s="18"/>
      <c r="C599" s="14"/>
      <c r="D599" s="14"/>
      <c r="E599" s="46" t="s">
        <v>482</v>
      </c>
      <c r="F599" s="55"/>
      <c r="G599" s="55"/>
      <c r="H599" s="55"/>
    </row>
    <row r="600" spans="1:9" ht="21" customHeight="1">
      <c r="A600" s="18"/>
      <c r="B600" s="18"/>
      <c r="C600" s="14"/>
      <c r="D600" s="14"/>
      <c r="E600" s="46" t="s">
        <v>653</v>
      </c>
      <c r="F600" s="55">
        <v>21674.6</v>
      </c>
      <c r="G600" s="55"/>
      <c r="H600" s="55"/>
      <c r="I600" s="85"/>
    </row>
    <row r="601" spans="1:8" ht="42" customHeight="1">
      <c r="A601" s="18"/>
      <c r="B601" s="18"/>
      <c r="C601" s="14" t="s">
        <v>481</v>
      </c>
      <c r="D601" s="14"/>
      <c r="E601" s="46" t="s">
        <v>634</v>
      </c>
      <c r="F601" s="55">
        <f>F606+F602</f>
        <v>9800</v>
      </c>
      <c r="G601" s="55"/>
      <c r="H601" s="55"/>
    </row>
    <row r="602" spans="1:8" ht="26.25" customHeight="1">
      <c r="A602" s="18"/>
      <c r="B602" s="18"/>
      <c r="C602" s="14"/>
      <c r="D602" s="14" t="s">
        <v>14</v>
      </c>
      <c r="E602" s="46" t="s">
        <v>15</v>
      </c>
      <c r="F602" s="55">
        <f>F604+F605</f>
        <v>2000</v>
      </c>
      <c r="G602" s="55"/>
      <c r="H602" s="55"/>
    </row>
    <row r="603" spans="1:8" ht="23.25" customHeight="1">
      <c r="A603" s="18"/>
      <c r="B603" s="18"/>
      <c r="C603" s="14"/>
      <c r="D603" s="14"/>
      <c r="E603" s="46" t="s">
        <v>482</v>
      </c>
      <c r="F603" s="54"/>
      <c r="G603" s="54"/>
      <c r="H603" s="54"/>
    </row>
    <row r="604" spans="1:8" ht="22.5" customHeight="1">
      <c r="A604" s="18"/>
      <c r="B604" s="18"/>
      <c r="C604" s="14"/>
      <c r="D604" s="14"/>
      <c r="E604" s="46" t="s">
        <v>717</v>
      </c>
      <c r="F604" s="55">
        <v>1000</v>
      </c>
      <c r="G604" s="55"/>
      <c r="H604" s="55"/>
    </row>
    <row r="605" spans="1:8" ht="22.5" customHeight="1">
      <c r="A605" s="18"/>
      <c r="B605" s="18"/>
      <c r="C605" s="14"/>
      <c r="D605" s="14"/>
      <c r="E605" s="46" t="s">
        <v>483</v>
      </c>
      <c r="F605" s="55">
        <v>1000</v>
      </c>
      <c r="G605" s="54"/>
      <c r="H605" s="54"/>
    </row>
    <row r="606" spans="1:8" ht="18.75" customHeight="1">
      <c r="A606" s="18"/>
      <c r="B606" s="18"/>
      <c r="C606" s="14"/>
      <c r="D606" s="14" t="s">
        <v>156</v>
      </c>
      <c r="E606" s="46" t="s">
        <v>171</v>
      </c>
      <c r="F606" s="54">
        <f>F608+F609</f>
        <v>7800</v>
      </c>
      <c r="G606" s="54"/>
      <c r="H606" s="54"/>
    </row>
    <row r="607" spans="1:8" ht="18.75" customHeight="1">
      <c r="A607" s="18"/>
      <c r="B607" s="18"/>
      <c r="C607" s="14"/>
      <c r="D607" s="14"/>
      <c r="E607" s="46" t="s">
        <v>482</v>
      </c>
      <c r="F607" s="54"/>
      <c r="G607" s="54"/>
      <c r="H607" s="54"/>
    </row>
    <row r="608" spans="1:8" ht="18.75" customHeight="1">
      <c r="A608" s="18"/>
      <c r="B608" s="18"/>
      <c r="C608" s="14"/>
      <c r="D608" s="14"/>
      <c r="E608" s="23" t="s">
        <v>581</v>
      </c>
      <c r="F608" s="54">
        <v>4500</v>
      </c>
      <c r="G608" s="54"/>
      <c r="H608" s="54"/>
    </row>
    <row r="609" spans="1:8" ht="22.5" customHeight="1">
      <c r="A609" s="18"/>
      <c r="B609" s="18"/>
      <c r="C609" s="14"/>
      <c r="D609" s="14"/>
      <c r="E609" s="60" t="s">
        <v>564</v>
      </c>
      <c r="F609" s="54">
        <v>3300</v>
      </c>
      <c r="G609" s="54"/>
      <c r="H609" s="54"/>
    </row>
    <row r="610" spans="1:8" ht="18.75" customHeight="1">
      <c r="A610" s="18"/>
      <c r="B610" s="18"/>
      <c r="C610" s="56"/>
      <c r="D610" s="56"/>
      <c r="E610" s="57"/>
      <c r="F610" s="54"/>
      <c r="G610" s="54"/>
      <c r="H610" s="54"/>
    </row>
    <row r="611" spans="1:8" ht="18.75" customHeight="1">
      <c r="A611" s="18" t="s">
        <v>393</v>
      </c>
      <c r="B611" s="18" t="s">
        <v>274</v>
      </c>
      <c r="C611" s="18" t="s">
        <v>274</v>
      </c>
      <c r="D611" s="18" t="s">
        <v>274</v>
      </c>
      <c r="E611" s="95" t="s">
        <v>394</v>
      </c>
      <c r="F611" s="96">
        <f>F612+F628+F639</f>
        <v>16627.800000000003</v>
      </c>
      <c r="G611" s="96">
        <f>G612+G628+G639</f>
        <v>12678.6</v>
      </c>
      <c r="H611" s="96">
        <f>H612+H628+H639</f>
        <v>11417.7</v>
      </c>
    </row>
    <row r="612" spans="1:8" ht="18.75" customHeight="1">
      <c r="A612" s="18"/>
      <c r="B612" s="49" t="s">
        <v>304</v>
      </c>
      <c r="C612" s="49"/>
      <c r="D612" s="49"/>
      <c r="E612" s="97" t="s">
        <v>305</v>
      </c>
      <c r="F612" s="96">
        <f>F613+F621</f>
        <v>12072.600000000002</v>
      </c>
      <c r="G612" s="96">
        <f>G613+G621</f>
        <v>11630.7</v>
      </c>
      <c r="H612" s="96">
        <f>H613+H621</f>
        <v>10472.800000000001</v>
      </c>
    </row>
    <row r="613" spans="1:8" ht="37.5" customHeight="1">
      <c r="A613" s="18"/>
      <c r="B613" s="100" t="s">
        <v>319</v>
      </c>
      <c r="C613" s="49"/>
      <c r="D613" s="49"/>
      <c r="E613" s="97" t="s">
        <v>320</v>
      </c>
      <c r="F613" s="96">
        <f aca="true" t="shared" si="52" ref="F613:H616">F614</f>
        <v>12012.400000000001</v>
      </c>
      <c r="G613" s="96">
        <f t="shared" si="52"/>
        <v>11579.5</v>
      </c>
      <c r="H613" s="96">
        <f t="shared" si="52"/>
        <v>10421.6</v>
      </c>
    </row>
    <row r="614" spans="1:8" ht="18.75" customHeight="1">
      <c r="A614" s="18"/>
      <c r="B614" s="18"/>
      <c r="C614" s="18" t="s">
        <v>138</v>
      </c>
      <c r="D614" s="18" t="s">
        <v>274</v>
      </c>
      <c r="E614" s="95" t="s">
        <v>624</v>
      </c>
      <c r="F614" s="96">
        <f t="shared" si="52"/>
        <v>12012.400000000001</v>
      </c>
      <c r="G614" s="96">
        <f t="shared" si="52"/>
        <v>11579.5</v>
      </c>
      <c r="H614" s="96">
        <f t="shared" si="52"/>
        <v>10421.6</v>
      </c>
    </row>
    <row r="615" spans="1:8" ht="29.25" customHeight="1">
      <c r="A615" s="18"/>
      <c r="B615" s="18"/>
      <c r="C615" s="18" t="s">
        <v>180</v>
      </c>
      <c r="D615" s="18" t="s">
        <v>274</v>
      </c>
      <c r="E615" s="95" t="s">
        <v>625</v>
      </c>
      <c r="F615" s="96">
        <f t="shared" si="52"/>
        <v>12012.400000000001</v>
      </c>
      <c r="G615" s="96">
        <f t="shared" si="52"/>
        <v>11579.5</v>
      </c>
      <c r="H615" s="96">
        <f t="shared" si="52"/>
        <v>10421.6</v>
      </c>
    </row>
    <row r="616" spans="1:8" ht="25.5" customHeight="1">
      <c r="A616" s="18"/>
      <c r="B616" s="18"/>
      <c r="C616" s="18" t="s">
        <v>181</v>
      </c>
      <c r="D616" s="18"/>
      <c r="E616" s="95" t="s">
        <v>27</v>
      </c>
      <c r="F616" s="96">
        <f t="shared" si="52"/>
        <v>12012.400000000001</v>
      </c>
      <c r="G616" s="96">
        <f t="shared" si="52"/>
        <v>11579.5</v>
      </c>
      <c r="H616" s="96">
        <f t="shared" si="52"/>
        <v>10421.6</v>
      </c>
    </row>
    <row r="617" spans="1:8" ht="18.75" customHeight="1">
      <c r="A617" s="18"/>
      <c r="B617" s="18"/>
      <c r="C617" s="14" t="s">
        <v>182</v>
      </c>
      <c r="D617" s="14" t="s">
        <v>274</v>
      </c>
      <c r="E617" s="45" t="s">
        <v>30</v>
      </c>
      <c r="F617" s="54">
        <f>SUM(F618:F620)</f>
        <v>12012.400000000001</v>
      </c>
      <c r="G617" s="54">
        <f>SUM(G618:G620)</f>
        <v>11579.5</v>
      </c>
      <c r="H617" s="54">
        <f>SUM(H618:H620)</f>
        <v>10421.6</v>
      </c>
    </row>
    <row r="618" spans="1:8" ht="37.5" customHeight="1">
      <c r="A618" s="14"/>
      <c r="B618" s="14"/>
      <c r="C618" s="14"/>
      <c r="D618" s="14" t="s">
        <v>31</v>
      </c>
      <c r="E618" s="46" t="s">
        <v>32</v>
      </c>
      <c r="F618" s="54">
        <v>11254.2</v>
      </c>
      <c r="G618" s="54">
        <v>10821.3</v>
      </c>
      <c r="H618" s="54">
        <v>9739.2</v>
      </c>
    </row>
    <row r="619" spans="1:8" ht="18.75" customHeight="1">
      <c r="A619" s="14"/>
      <c r="B619" s="14"/>
      <c r="C619" s="14"/>
      <c r="D619" s="14" t="s">
        <v>14</v>
      </c>
      <c r="E619" s="46" t="s">
        <v>15</v>
      </c>
      <c r="F619" s="54">
        <v>756</v>
      </c>
      <c r="G619" s="54">
        <v>756</v>
      </c>
      <c r="H619" s="54">
        <v>680.4</v>
      </c>
    </row>
    <row r="620" spans="1:8" ht="18.75" customHeight="1">
      <c r="A620" s="14"/>
      <c r="B620" s="14"/>
      <c r="C620" s="14"/>
      <c r="D620" s="14" t="s">
        <v>45</v>
      </c>
      <c r="E620" s="46" t="s">
        <v>46</v>
      </c>
      <c r="F620" s="54">
        <v>2.2</v>
      </c>
      <c r="G620" s="54">
        <v>2.2</v>
      </c>
      <c r="H620" s="54">
        <v>2</v>
      </c>
    </row>
    <row r="621" spans="1:8" ht="18.75" customHeight="1">
      <c r="A621" s="14"/>
      <c r="B621" s="100" t="s">
        <v>308</v>
      </c>
      <c r="C621" s="49"/>
      <c r="D621" s="49"/>
      <c r="E621" s="97" t="s">
        <v>309</v>
      </c>
      <c r="F621" s="96">
        <f aca="true" t="shared" si="53" ref="F621:H624">F622</f>
        <v>60.2</v>
      </c>
      <c r="G621" s="96">
        <f t="shared" si="53"/>
        <v>51.2</v>
      </c>
      <c r="H621" s="96">
        <f t="shared" si="53"/>
        <v>51.2</v>
      </c>
    </row>
    <row r="622" spans="1:8" ht="29.25" customHeight="1">
      <c r="A622" s="18"/>
      <c r="B622" s="18"/>
      <c r="C622" s="18" t="s">
        <v>222</v>
      </c>
      <c r="D622" s="18" t="s">
        <v>274</v>
      </c>
      <c r="E622" s="95" t="s">
        <v>462</v>
      </c>
      <c r="F622" s="96">
        <f t="shared" si="53"/>
        <v>60.2</v>
      </c>
      <c r="G622" s="96">
        <f t="shared" si="53"/>
        <v>51.2</v>
      </c>
      <c r="H622" s="96">
        <f t="shared" si="53"/>
        <v>51.2</v>
      </c>
    </row>
    <row r="623" spans="1:8" ht="18.75" customHeight="1">
      <c r="A623" s="18"/>
      <c r="B623" s="18"/>
      <c r="C623" s="18" t="s">
        <v>223</v>
      </c>
      <c r="D623" s="18" t="s">
        <v>274</v>
      </c>
      <c r="E623" s="95" t="s">
        <v>224</v>
      </c>
      <c r="F623" s="96">
        <f t="shared" si="53"/>
        <v>60.2</v>
      </c>
      <c r="G623" s="96">
        <f t="shared" si="53"/>
        <v>51.2</v>
      </c>
      <c r="H623" s="96">
        <f t="shared" si="53"/>
        <v>51.2</v>
      </c>
    </row>
    <row r="624" spans="1:8" ht="37.5" customHeight="1">
      <c r="A624" s="18"/>
      <c r="B624" s="18"/>
      <c r="C624" s="18" t="s">
        <v>225</v>
      </c>
      <c r="D624" s="18"/>
      <c r="E624" s="95" t="s">
        <v>226</v>
      </c>
      <c r="F624" s="96">
        <f t="shared" si="53"/>
        <v>60.2</v>
      </c>
      <c r="G624" s="96">
        <f t="shared" si="53"/>
        <v>51.2</v>
      </c>
      <c r="H624" s="96">
        <f t="shared" si="53"/>
        <v>51.2</v>
      </c>
    </row>
    <row r="625" spans="1:8" ht="18.75" customHeight="1">
      <c r="A625" s="18"/>
      <c r="B625" s="18"/>
      <c r="C625" s="14" t="s">
        <v>227</v>
      </c>
      <c r="D625" s="14" t="s">
        <v>274</v>
      </c>
      <c r="E625" s="45" t="s">
        <v>228</v>
      </c>
      <c r="F625" s="54">
        <f>F626+F627</f>
        <v>60.2</v>
      </c>
      <c r="G625" s="54">
        <f>G626+G627</f>
        <v>51.2</v>
      </c>
      <c r="H625" s="54">
        <f>H626+H627</f>
        <v>51.2</v>
      </c>
    </row>
    <row r="626" spans="1:8" ht="37.5" customHeight="1">
      <c r="A626" s="14"/>
      <c r="B626" s="14"/>
      <c r="C626" s="14"/>
      <c r="D626" s="14" t="s">
        <v>31</v>
      </c>
      <c r="E626" s="46" t="s">
        <v>32</v>
      </c>
      <c r="F626" s="54">
        <v>15.5</v>
      </c>
      <c r="G626" s="54">
        <v>13.2</v>
      </c>
      <c r="H626" s="54">
        <v>13.2</v>
      </c>
    </row>
    <row r="627" spans="1:8" ht="22.5" customHeight="1">
      <c r="A627" s="14"/>
      <c r="B627" s="14"/>
      <c r="C627" s="14"/>
      <c r="D627" s="14" t="s">
        <v>14</v>
      </c>
      <c r="E627" s="46" t="s">
        <v>15</v>
      </c>
      <c r="F627" s="54">
        <v>44.7</v>
      </c>
      <c r="G627" s="54">
        <v>38</v>
      </c>
      <c r="H627" s="54">
        <v>38</v>
      </c>
    </row>
    <row r="628" spans="1:8" ht="18.75" customHeight="1">
      <c r="A628" s="14"/>
      <c r="B628" s="49" t="s">
        <v>336</v>
      </c>
      <c r="C628" s="49"/>
      <c r="D628" s="49"/>
      <c r="E628" s="97" t="s">
        <v>337</v>
      </c>
      <c r="F628" s="96">
        <f aca="true" t="shared" si="54" ref="F628:H631">F629</f>
        <v>4534.2</v>
      </c>
      <c r="G628" s="96">
        <f t="shared" si="54"/>
        <v>1030</v>
      </c>
      <c r="H628" s="96">
        <f t="shared" si="54"/>
        <v>927</v>
      </c>
    </row>
    <row r="629" spans="1:8" ht="18.75" customHeight="1">
      <c r="A629" s="14"/>
      <c r="B629" s="100" t="s">
        <v>343</v>
      </c>
      <c r="C629" s="49"/>
      <c r="D629" s="49"/>
      <c r="E629" s="97" t="s">
        <v>344</v>
      </c>
      <c r="F629" s="96">
        <f>F630</f>
        <v>4534.2</v>
      </c>
      <c r="G629" s="96">
        <f t="shared" si="54"/>
        <v>1030</v>
      </c>
      <c r="H629" s="96">
        <f t="shared" si="54"/>
        <v>927</v>
      </c>
    </row>
    <row r="630" spans="1:8" ht="18.75" customHeight="1">
      <c r="A630" s="18"/>
      <c r="B630" s="18"/>
      <c r="C630" s="18" t="s">
        <v>138</v>
      </c>
      <c r="D630" s="18" t="s">
        <v>274</v>
      </c>
      <c r="E630" s="95" t="s">
        <v>624</v>
      </c>
      <c r="F630" s="96">
        <f t="shared" si="54"/>
        <v>4534.2</v>
      </c>
      <c r="G630" s="96">
        <f t="shared" si="54"/>
        <v>1030</v>
      </c>
      <c r="H630" s="96">
        <f t="shared" si="54"/>
        <v>927</v>
      </c>
    </row>
    <row r="631" spans="1:8" ht="18.75" customHeight="1">
      <c r="A631" s="18"/>
      <c r="B631" s="18"/>
      <c r="C631" s="18" t="s">
        <v>172</v>
      </c>
      <c r="D631" s="18" t="s">
        <v>274</v>
      </c>
      <c r="E631" s="95" t="s">
        <v>173</v>
      </c>
      <c r="F631" s="96">
        <f t="shared" si="54"/>
        <v>4534.2</v>
      </c>
      <c r="G631" s="96">
        <f t="shared" si="54"/>
        <v>1030</v>
      </c>
      <c r="H631" s="96">
        <f t="shared" si="54"/>
        <v>927</v>
      </c>
    </row>
    <row r="632" spans="1:8" ht="18.75" customHeight="1">
      <c r="A632" s="18"/>
      <c r="B632" s="18"/>
      <c r="C632" s="18" t="s">
        <v>174</v>
      </c>
      <c r="D632" s="18"/>
      <c r="E632" s="95" t="s">
        <v>175</v>
      </c>
      <c r="F632" s="96">
        <f>F633+F635+F637</f>
        <v>4534.2</v>
      </c>
      <c r="G632" s="96">
        <f>G633+G635+G637</f>
        <v>1030</v>
      </c>
      <c r="H632" s="96">
        <f>H633+H635+H637</f>
        <v>927</v>
      </c>
    </row>
    <row r="633" spans="1:8" ht="23.25" customHeight="1" hidden="1">
      <c r="A633" s="18"/>
      <c r="B633" s="18"/>
      <c r="C633" s="14" t="s">
        <v>176</v>
      </c>
      <c r="D633" s="14" t="s">
        <v>274</v>
      </c>
      <c r="E633" s="45" t="s">
        <v>177</v>
      </c>
      <c r="F633" s="54">
        <f>F634</f>
        <v>0</v>
      </c>
      <c r="G633" s="54">
        <f>G634</f>
        <v>0</v>
      </c>
      <c r="H633" s="54">
        <f>H634</f>
        <v>0</v>
      </c>
    </row>
    <row r="634" spans="1:8" ht="21.75" customHeight="1" hidden="1">
      <c r="A634" s="14"/>
      <c r="B634" s="14"/>
      <c r="C634" s="14"/>
      <c r="D634" s="14" t="s">
        <v>14</v>
      </c>
      <c r="E634" s="46" t="s">
        <v>15</v>
      </c>
      <c r="F634" s="54"/>
      <c r="G634" s="54"/>
      <c r="H634" s="54"/>
    </row>
    <row r="635" spans="1:8" ht="21.75" customHeight="1">
      <c r="A635" s="18"/>
      <c r="B635" s="18"/>
      <c r="C635" s="14" t="s">
        <v>178</v>
      </c>
      <c r="D635" s="14" t="s">
        <v>274</v>
      </c>
      <c r="E635" s="45" t="s">
        <v>179</v>
      </c>
      <c r="F635" s="54">
        <f>F636</f>
        <v>1030</v>
      </c>
      <c r="G635" s="54">
        <f>G636</f>
        <v>1030</v>
      </c>
      <c r="H635" s="54">
        <f>H636</f>
        <v>927</v>
      </c>
    </row>
    <row r="636" spans="1:8" ht="23.25" customHeight="1">
      <c r="A636" s="14"/>
      <c r="B636" s="14"/>
      <c r="C636" s="14"/>
      <c r="D636" s="14" t="s">
        <v>14</v>
      </c>
      <c r="E636" s="46" t="s">
        <v>15</v>
      </c>
      <c r="F636" s="54">
        <v>1030</v>
      </c>
      <c r="G636" s="54">
        <v>1030</v>
      </c>
      <c r="H636" s="54">
        <v>927</v>
      </c>
    </row>
    <row r="637" spans="1:8" ht="23.25" customHeight="1">
      <c r="A637" s="14"/>
      <c r="B637" s="14"/>
      <c r="C637" s="14" t="s">
        <v>696</v>
      </c>
      <c r="D637" s="14"/>
      <c r="E637" s="46" t="s">
        <v>697</v>
      </c>
      <c r="F637" s="54">
        <f>F638</f>
        <v>3504.2</v>
      </c>
      <c r="G637" s="54"/>
      <c r="H637" s="54"/>
    </row>
    <row r="638" spans="1:8" ht="23.25" customHeight="1">
      <c r="A638" s="14"/>
      <c r="B638" s="14"/>
      <c r="C638" s="14"/>
      <c r="D638" s="14" t="s">
        <v>14</v>
      </c>
      <c r="E638" s="46" t="s">
        <v>15</v>
      </c>
      <c r="F638" s="54">
        <v>3504.2</v>
      </c>
      <c r="G638" s="54"/>
      <c r="H638" s="54"/>
    </row>
    <row r="639" spans="1:8" ht="25.5" customHeight="1">
      <c r="A639" s="14"/>
      <c r="B639" s="49" t="s">
        <v>362</v>
      </c>
      <c r="C639" s="48"/>
      <c r="D639" s="48"/>
      <c r="E639" s="97" t="s">
        <v>363</v>
      </c>
      <c r="F639" s="96">
        <f aca="true" t="shared" si="55" ref="F639:H644">F640</f>
        <v>21</v>
      </c>
      <c r="G639" s="96">
        <f t="shared" si="55"/>
        <v>17.9</v>
      </c>
      <c r="H639" s="96">
        <f t="shared" si="55"/>
        <v>17.9</v>
      </c>
    </row>
    <row r="640" spans="1:8" ht="25.5" customHeight="1">
      <c r="A640" s="14"/>
      <c r="B640" s="18" t="s">
        <v>439</v>
      </c>
      <c r="C640" s="18"/>
      <c r="D640" s="18"/>
      <c r="E640" s="52" t="s">
        <v>452</v>
      </c>
      <c r="F640" s="96">
        <f t="shared" si="55"/>
        <v>21</v>
      </c>
      <c r="G640" s="96">
        <f t="shared" si="55"/>
        <v>17.9</v>
      </c>
      <c r="H640" s="96">
        <f t="shared" si="55"/>
        <v>17.9</v>
      </c>
    </row>
    <row r="641" spans="1:8" ht="28.5" customHeight="1">
      <c r="A641" s="14"/>
      <c r="B641" s="14"/>
      <c r="C641" s="18" t="s">
        <v>222</v>
      </c>
      <c r="D641" s="18" t="s">
        <v>274</v>
      </c>
      <c r="E641" s="95" t="s">
        <v>462</v>
      </c>
      <c r="F641" s="96">
        <f t="shared" si="55"/>
        <v>21</v>
      </c>
      <c r="G641" s="96">
        <f t="shared" si="55"/>
        <v>17.9</v>
      </c>
      <c r="H641" s="96">
        <f t="shared" si="55"/>
        <v>17.9</v>
      </c>
    </row>
    <row r="642" spans="1:8" ht="18.75" customHeight="1">
      <c r="A642" s="14"/>
      <c r="B642" s="14"/>
      <c r="C642" s="18" t="s">
        <v>223</v>
      </c>
      <c r="D642" s="18" t="s">
        <v>274</v>
      </c>
      <c r="E642" s="95" t="s">
        <v>224</v>
      </c>
      <c r="F642" s="96">
        <f t="shared" si="55"/>
        <v>21</v>
      </c>
      <c r="G642" s="96">
        <f t="shared" si="55"/>
        <v>17.9</v>
      </c>
      <c r="H642" s="96">
        <f t="shared" si="55"/>
        <v>17.9</v>
      </c>
    </row>
    <row r="643" spans="1:8" ht="37.5" customHeight="1">
      <c r="A643" s="14"/>
      <c r="B643" s="14"/>
      <c r="C643" s="18" t="s">
        <v>225</v>
      </c>
      <c r="D643" s="18"/>
      <c r="E643" s="95" t="s">
        <v>226</v>
      </c>
      <c r="F643" s="96">
        <f t="shared" si="55"/>
        <v>21</v>
      </c>
      <c r="G643" s="96">
        <f t="shared" si="55"/>
        <v>17.9</v>
      </c>
      <c r="H643" s="96">
        <f t="shared" si="55"/>
        <v>17.9</v>
      </c>
    </row>
    <row r="644" spans="1:8" ht="18.75" customHeight="1">
      <c r="A644" s="14"/>
      <c r="B644" s="14"/>
      <c r="C644" s="14" t="s">
        <v>227</v>
      </c>
      <c r="D644" s="14" t="s">
        <v>274</v>
      </c>
      <c r="E644" s="45" t="s">
        <v>228</v>
      </c>
      <c r="F644" s="54">
        <f t="shared" si="55"/>
        <v>21</v>
      </c>
      <c r="G644" s="54">
        <f t="shared" si="55"/>
        <v>17.9</v>
      </c>
      <c r="H644" s="54">
        <f t="shared" si="55"/>
        <v>17.9</v>
      </c>
    </row>
    <row r="645" spans="1:8" ht="25.5" customHeight="1">
      <c r="A645" s="14"/>
      <c r="B645" s="14"/>
      <c r="C645" s="14"/>
      <c r="D645" s="14" t="s">
        <v>14</v>
      </c>
      <c r="E645" s="46" t="s">
        <v>15</v>
      </c>
      <c r="F645" s="54">
        <v>21</v>
      </c>
      <c r="G645" s="54">
        <v>17.9</v>
      </c>
      <c r="H645" s="54">
        <v>17.9</v>
      </c>
    </row>
    <row r="646" spans="1:8" ht="18.75" customHeight="1">
      <c r="A646" s="14"/>
      <c r="B646" s="14"/>
      <c r="C646" s="14"/>
      <c r="D646" s="14"/>
      <c r="E646" s="45"/>
      <c r="F646" s="54"/>
      <c r="G646" s="54"/>
      <c r="H646" s="54"/>
    </row>
    <row r="647" spans="1:8" ht="18.75" customHeight="1">
      <c r="A647" s="18" t="s">
        <v>395</v>
      </c>
      <c r="B647" s="18" t="s">
        <v>274</v>
      </c>
      <c r="C647" s="18" t="s">
        <v>274</v>
      </c>
      <c r="D647" s="18" t="s">
        <v>274</v>
      </c>
      <c r="E647" s="95" t="s">
        <v>971</v>
      </c>
      <c r="F647" s="96">
        <f>F648+F679</f>
        <v>32966</v>
      </c>
      <c r="G647" s="96">
        <f>G648+G679</f>
        <v>45619.899999999994</v>
      </c>
      <c r="H647" s="96">
        <f>H648+H679</f>
        <v>27066.6</v>
      </c>
    </row>
    <row r="648" spans="1:8" ht="18.75" customHeight="1">
      <c r="A648" s="18"/>
      <c r="B648" s="49" t="s">
        <v>304</v>
      </c>
      <c r="C648" s="49"/>
      <c r="D648" s="49"/>
      <c r="E648" s="97" t="s">
        <v>305</v>
      </c>
      <c r="F648" s="96">
        <f>F649+F657</f>
        <v>32934</v>
      </c>
      <c r="G648" s="96">
        <f>G649+G657</f>
        <v>45592.7</v>
      </c>
      <c r="H648" s="96">
        <f>H649+H657</f>
        <v>27039.399999999998</v>
      </c>
    </row>
    <row r="649" spans="1:8" ht="37.5" customHeight="1">
      <c r="A649" s="18"/>
      <c r="B649" s="100" t="s">
        <v>319</v>
      </c>
      <c r="C649" s="49"/>
      <c r="D649" s="49"/>
      <c r="E649" s="97" t="s">
        <v>320</v>
      </c>
      <c r="F649" s="96">
        <f aca="true" t="shared" si="56" ref="F649:H652">F650</f>
        <v>20244</v>
      </c>
      <c r="G649" s="96">
        <f t="shared" si="56"/>
        <v>19507.2</v>
      </c>
      <c r="H649" s="96">
        <f t="shared" si="56"/>
        <v>17556.399999999998</v>
      </c>
    </row>
    <row r="650" spans="1:8" ht="18.75" customHeight="1">
      <c r="A650" s="18"/>
      <c r="B650" s="18"/>
      <c r="C650" s="18" t="s">
        <v>119</v>
      </c>
      <c r="D650" s="18" t="s">
        <v>274</v>
      </c>
      <c r="E650" s="95" t="s">
        <v>120</v>
      </c>
      <c r="F650" s="96">
        <f t="shared" si="56"/>
        <v>20244</v>
      </c>
      <c r="G650" s="96">
        <f t="shared" si="56"/>
        <v>19507.2</v>
      </c>
      <c r="H650" s="96">
        <f t="shared" si="56"/>
        <v>17556.399999999998</v>
      </c>
    </row>
    <row r="651" spans="1:8" ht="23.25" customHeight="1">
      <c r="A651" s="18"/>
      <c r="B651" s="18"/>
      <c r="C651" s="18" t="s">
        <v>133</v>
      </c>
      <c r="D651" s="18" t="s">
        <v>274</v>
      </c>
      <c r="E651" s="95" t="s">
        <v>134</v>
      </c>
      <c r="F651" s="96">
        <f t="shared" si="56"/>
        <v>20244</v>
      </c>
      <c r="G651" s="96">
        <f t="shared" si="56"/>
        <v>19507.2</v>
      </c>
      <c r="H651" s="96">
        <f t="shared" si="56"/>
        <v>17556.399999999998</v>
      </c>
    </row>
    <row r="652" spans="1:8" ht="22.5" customHeight="1">
      <c r="A652" s="18"/>
      <c r="B652" s="18"/>
      <c r="C652" s="18" t="s">
        <v>396</v>
      </c>
      <c r="D652" s="18"/>
      <c r="E652" s="95" t="s">
        <v>27</v>
      </c>
      <c r="F652" s="96">
        <f t="shared" si="56"/>
        <v>20244</v>
      </c>
      <c r="G652" s="96">
        <f t="shared" si="56"/>
        <v>19507.2</v>
      </c>
      <c r="H652" s="96">
        <f t="shared" si="56"/>
        <v>17556.399999999998</v>
      </c>
    </row>
    <row r="653" spans="1:8" ht="18.75" customHeight="1">
      <c r="A653" s="18"/>
      <c r="B653" s="18"/>
      <c r="C653" s="14" t="s">
        <v>136</v>
      </c>
      <c r="D653" s="14" t="s">
        <v>274</v>
      </c>
      <c r="E653" s="45" t="s">
        <v>30</v>
      </c>
      <c r="F653" s="54">
        <f>SUM(F654:F656)</f>
        <v>20244</v>
      </c>
      <c r="G653" s="54">
        <f>SUM(G654:G656)</f>
        <v>19507.2</v>
      </c>
      <c r="H653" s="54">
        <f>SUM(H654:H656)</f>
        <v>17556.399999999998</v>
      </c>
    </row>
    <row r="654" spans="1:8" ht="37.5" customHeight="1">
      <c r="A654" s="14"/>
      <c r="B654" s="14"/>
      <c r="C654" s="14"/>
      <c r="D654" s="14" t="s">
        <v>31</v>
      </c>
      <c r="E654" s="46" t="s">
        <v>32</v>
      </c>
      <c r="F654" s="54">
        <v>19156.8</v>
      </c>
      <c r="G654" s="54">
        <v>18420</v>
      </c>
      <c r="H654" s="54">
        <v>16578</v>
      </c>
    </row>
    <row r="655" spans="1:8" ht="18.75" customHeight="1">
      <c r="A655" s="14"/>
      <c r="B655" s="14"/>
      <c r="C655" s="14"/>
      <c r="D655" s="14" t="s">
        <v>14</v>
      </c>
      <c r="E655" s="46" t="s">
        <v>15</v>
      </c>
      <c r="F655" s="54">
        <v>1084.7</v>
      </c>
      <c r="G655" s="54">
        <v>1084.7</v>
      </c>
      <c r="H655" s="54">
        <v>976.1</v>
      </c>
    </row>
    <row r="656" spans="1:8" ht="18.75" customHeight="1">
      <c r="A656" s="14"/>
      <c r="B656" s="14"/>
      <c r="C656" s="14"/>
      <c r="D656" s="14" t="s">
        <v>45</v>
      </c>
      <c r="E656" s="46" t="s">
        <v>46</v>
      </c>
      <c r="F656" s="54">
        <v>2.5</v>
      </c>
      <c r="G656" s="54">
        <v>2.5</v>
      </c>
      <c r="H656" s="54">
        <v>2.3</v>
      </c>
    </row>
    <row r="657" spans="1:8" ht="18.75" customHeight="1">
      <c r="A657" s="14"/>
      <c r="B657" s="100" t="s">
        <v>308</v>
      </c>
      <c r="C657" s="49"/>
      <c r="D657" s="49"/>
      <c r="E657" s="97" t="s">
        <v>309</v>
      </c>
      <c r="F657" s="96">
        <f>F658+F673</f>
        <v>12690</v>
      </c>
      <c r="G657" s="96">
        <f>G658+G673</f>
        <v>26085.5</v>
      </c>
      <c r="H657" s="96">
        <f>H658+H673</f>
        <v>9483</v>
      </c>
    </row>
    <row r="658" spans="1:8" ht="18.75" customHeight="1">
      <c r="A658" s="18"/>
      <c r="B658" s="18"/>
      <c r="C658" s="18" t="s">
        <v>119</v>
      </c>
      <c r="D658" s="18" t="s">
        <v>274</v>
      </c>
      <c r="E658" s="95" t="s">
        <v>120</v>
      </c>
      <c r="F658" s="96">
        <f>F659+F669</f>
        <v>12591.2</v>
      </c>
      <c r="G658" s="96">
        <f>G659+G669</f>
        <v>26001.5</v>
      </c>
      <c r="H658" s="96">
        <f>H659+H669</f>
        <v>9399</v>
      </c>
    </row>
    <row r="659" spans="1:8" ht="21.75" customHeight="1">
      <c r="A659" s="18"/>
      <c r="B659" s="18"/>
      <c r="C659" s="18" t="s">
        <v>124</v>
      </c>
      <c r="D659" s="18" t="s">
        <v>274</v>
      </c>
      <c r="E659" s="95" t="s">
        <v>125</v>
      </c>
      <c r="F659" s="96">
        <f>F660+F663</f>
        <v>6081</v>
      </c>
      <c r="G659" s="96">
        <f>G660+G663</f>
        <v>19491.3</v>
      </c>
      <c r="H659" s="96">
        <f>H660+H663</f>
        <v>3539.8</v>
      </c>
    </row>
    <row r="660" spans="1:8" ht="18.75" customHeight="1">
      <c r="A660" s="18"/>
      <c r="B660" s="18"/>
      <c r="C660" s="18" t="s">
        <v>126</v>
      </c>
      <c r="D660" s="18"/>
      <c r="E660" s="95" t="s">
        <v>127</v>
      </c>
      <c r="F660" s="96">
        <f aca="true" t="shared" si="57" ref="F660:H661">F661</f>
        <v>917.2</v>
      </c>
      <c r="G660" s="96">
        <f t="shared" si="57"/>
        <v>917.2</v>
      </c>
      <c r="H660" s="96">
        <f t="shared" si="57"/>
        <v>917.2</v>
      </c>
    </row>
    <row r="661" spans="1:8" ht="18.75" customHeight="1">
      <c r="A661" s="18"/>
      <c r="B661" s="18"/>
      <c r="C661" s="14" t="s">
        <v>128</v>
      </c>
      <c r="D661" s="14" t="s">
        <v>274</v>
      </c>
      <c r="E661" s="45" t="s">
        <v>129</v>
      </c>
      <c r="F661" s="54">
        <f t="shared" si="57"/>
        <v>917.2</v>
      </c>
      <c r="G661" s="54">
        <f t="shared" si="57"/>
        <v>917.2</v>
      </c>
      <c r="H661" s="54">
        <f t="shared" si="57"/>
        <v>917.2</v>
      </c>
    </row>
    <row r="662" spans="1:8" ht="18.75" customHeight="1">
      <c r="A662" s="14"/>
      <c r="B662" s="14"/>
      <c r="C662" s="14"/>
      <c r="D662" s="14" t="s">
        <v>14</v>
      </c>
      <c r="E662" s="46" t="s">
        <v>15</v>
      </c>
      <c r="F662" s="54">
        <v>917.2</v>
      </c>
      <c r="G662" s="54">
        <v>917.2</v>
      </c>
      <c r="H662" s="54">
        <v>917.2</v>
      </c>
    </row>
    <row r="663" spans="1:8" ht="18.75" customHeight="1">
      <c r="A663" s="18"/>
      <c r="B663" s="18"/>
      <c r="C663" s="18" t="s">
        <v>130</v>
      </c>
      <c r="D663" s="18"/>
      <c r="E663" s="95" t="s">
        <v>131</v>
      </c>
      <c r="F663" s="96">
        <f>F664+F667</f>
        <v>5163.8</v>
      </c>
      <c r="G663" s="96">
        <f>G664+G667</f>
        <v>18574.1</v>
      </c>
      <c r="H663" s="96">
        <f>H664+H667</f>
        <v>2622.6</v>
      </c>
    </row>
    <row r="664" spans="1:8" ht="18.75" customHeight="1">
      <c r="A664" s="18"/>
      <c r="B664" s="18"/>
      <c r="C664" s="14" t="s">
        <v>132</v>
      </c>
      <c r="D664" s="14" t="s">
        <v>274</v>
      </c>
      <c r="E664" s="45" t="s">
        <v>397</v>
      </c>
      <c r="F664" s="54">
        <f>F665+F666</f>
        <v>5163.8</v>
      </c>
      <c r="G664" s="54">
        <f>G665+G666</f>
        <v>2691.7</v>
      </c>
      <c r="H664" s="54">
        <f>H665+H666</f>
        <v>2622.6</v>
      </c>
    </row>
    <row r="665" spans="1:8" ht="18.75" customHeight="1">
      <c r="A665" s="14"/>
      <c r="B665" s="14"/>
      <c r="C665" s="14"/>
      <c r="D665" s="14" t="s">
        <v>14</v>
      </c>
      <c r="E665" s="46" t="s">
        <v>15</v>
      </c>
      <c r="F665" s="54">
        <v>813.8</v>
      </c>
      <c r="G665" s="54">
        <v>691.7</v>
      </c>
      <c r="H665" s="54">
        <v>622.6</v>
      </c>
    </row>
    <row r="666" spans="1:8" ht="18.75" customHeight="1">
      <c r="A666" s="14"/>
      <c r="B666" s="14"/>
      <c r="C666" s="14"/>
      <c r="D666" s="14" t="s">
        <v>156</v>
      </c>
      <c r="E666" s="46" t="s">
        <v>171</v>
      </c>
      <c r="F666" s="54">
        <v>4350</v>
      </c>
      <c r="G666" s="54">
        <v>2000</v>
      </c>
      <c r="H666" s="54">
        <v>2000</v>
      </c>
    </row>
    <row r="667" spans="1:8" ht="22.5" customHeight="1">
      <c r="A667" s="14"/>
      <c r="B667" s="14"/>
      <c r="C667" s="14" t="s">
        <v>296</v>
      </c>
      <c r="D667" s="14"/>
      <c r="E667" s="46" t="s">
        <v>1108</v>
      </c>
      <c r="F667" s="54"/>
      <c r="G667" s="54">
        <f>G668</f>
        <v>15882.4</v>
      </c>
      <c r="H667" s="54"/>
    </row>
    <row r="668" spans="1:8" ht="18.75" customHeight="1">
      <c r="A668" s="14"/>
      <c r="B668" s="14"/>
      <c r="C668" s="14"/>
      <c r="D668" s="14" t="s">
        <v>14</v>
      </c>
      <c r="E668" s="46" t="s">
        <v>15</v>
      </c>
      <c r="F668" s="54"/>
      <c r="G668" s="54">
        <v>15882.4</v>
      </c>
      <c r="H668" s="54"/>
    </row>
    <row r="669" spans="1:8" ht="21.75" customHeight="1">
      <c r="A669" s="18"/>
      <c r="B669" s="18"/>
      <c r="C669" s="18" t="s">
        <v>133</v>
      </c>
      <c r="D669" s="18" t="s">
        <v>274</v>
      </c>
      <c r="E669" s="95" t="s">
        <v>134</v>
      </c>
      <c r="F669" s="96">
        <f aca="true" t="shared" si="58" ref="F669:H671">F670</f>
        <v>6510.2</v>
      </c>
      <c r="G669" s="96">
        <f t="shared" si="58"/>
        <v>6510.2</v>
      </c>
      <c r="H669" s="96">
        <f t="shared" si="58"/>
        <v>5859.2</v>
      </c>
    </row>
    <row r="670" spans="1:8" ht="22.5" customHeight="1">
      <c r="A670" s="18"/>
      <c r="B670" s="18"/>
      <c r="C670" s="18" t="s">
        <v>135</v>
      </c>
      <c r="D670" s="18"/>
      <c r="E670" s="95" t="s">
        <v>27</v>
      </c>
      <c r="F670" s="96">
        <f t="shared" si="58"/>
        <v>6510.2</v>
      </c>
      <c r="G670" s="96">
        <f t="shared" si="58"/>
        <v>6510.2</v>
      </c>
      <c r="H670" s="96">
        <f t="shared" si="58"/>
        <v>5859.2</v>
      </c>
    </row>
    <row r="671" spans="1:8" ht="24.75" customHeight="1">
      <c r="A671" s="18"/>
      <c r="B671" s="18"/>
      <c r="C671" s="14" t="s">
        <v>137</v>
      </c>
      <c r="D671" s="14" t="s">
        <v>274</v>
      </c>
      <c r="E671" s="45" t="s">
        <v>446</v>
      </c>
      <c r="F671" s="54">
        <f t="shared" si="58"/>
        <v>6510.2</v>
      </c>
      <c r="G671" s="54">
        <f t="shared" si="58"/>
        <v>6510.2</v>
      </c>
      <c r="H671" s="54">
        <f t="shared" si="58"/>
        <v>5859.2</v>
      </c>
    </row>
    <row r="672" spans="1:8" ht="27" customHeight="1">
      <c r="A672" s="14"/>
      <c r="B672" s="14"/>
      <c r="C672" s="14"/>
      <c r="D672" s="14" t="s">
        <v>14</v>
      </c>
      <c r="E672" s="46" t="s">
        <v>15</v>
      </c>
      <c r="F672" s="54">
        <v>6510.2</v>
      </c>
      <c r="G672" s="54">
        <v>6510.2</v>
      </c>
      <c r="H672" s="54">
        <v>5859.2</v>
      </c>
    </row>
    <row r="673" spans="1:8" ht="23.25" customHeight="1">
      <c r="A673" s="18"/>
      <c r="B673" s="18"/>
      <c r="C673" s="18" t="s">
        <v>222</v>
      </c>
      <c r="D673" s="18" t="s">
        <v>274</v>
      </c>
      <c r="E673" s="95" t="s">
        <v>462</v>
      </c>
      <c r="F673" s="96">
        <f aca="true" t="shared" si="59" ref="F673:H675">F674</f>
        <v>98.8</v>
      </c>
      <c r="G673" s="96">
        <f t="shared" si="59"/>
        <v>84</v>
      </c>
      <c r="H673" s="96">
        <f t="shared" si="59"/>
        <v>84</v>
      </c>
    </row>
    <row r="674" spans="1:8" ht="24.75" customHeight="1">
      <c r="A674" s="18"/>
      <c r="B674" s="18"/>
      <c r="C674" s="18" t="s">
        <v>223</v>
      </c>
      <c r="D674" s="18" t="s">
        <v>274</v>
      </c>
      <c r="E674" s="95" t="s">
        <v>224</v>
      </c>
      <c r="F674" s="96">
        <f t="shared" si="59"/>
        <v>98.8</v>
      </c>
      <c r="G674" s="96">
        <f t="shared" si="59"/>
        <v>84</v>
      </c>
      <c r="H674" s="96">
        <f t="shared" si="59"/>
        <v>84</v>
      </c>
    </row>
    <row r="675" spans="1:8" ht="37.5" customHeight="1">
      <c r="A675" s="18"/>
      <c r="B675" s="18"/>
      <c r="C675" s="18" t="s">
        <v>225</v>
      </c>
      <c r="D675" s="18"/>
      <c r="E675" s="95" t="s">
        <v>226</v>
      </c>
      <c r="F675" s="96">
        <f t="shared" si="59"/>
        <v>98.8</v>
      </c>
      <c r="G675" s="96">
        <f t="shared" si="59"/>
        <v>84</v>
      </c>
      <c r="H675" s="96">
        <f t="shared" si="59"/>
        <v>84</v>
      </c>
    </row>
    <row r="676" spans="1:8" ht="18.75" customHeight="1">
      <c r="A676" s="18"/>
      <c r="B676" s="18"/>
      <c r="C676" s="48" t="s">
        <v>227</v>
      </c>
      <c r="D676" s="14" t="s">
        <v>274</v>
      </c>
      <c r="E676" s="45" t="s">
        <v>228</v>
      </c>
      <c r="F676" s="54">
        <f>F677+F678</f>
        <v>98.8</v>
      </c>
      <c r="G676" s="54">
        <f>G677+G678</f>
        <v>84</v>
      </c>
      <c r="H676" s="54">
        <f>H677+H678</f>
        <v>84</v>
      </c>
    </row>
    <row r="677" spans="1:8" ht="37.5" customHeight="1">
      <c r="A677" s="14"/>
      <c r="B677" s="14"/>
      <c r="C677" s="14"/>
      <c r="D677" s="14" t="s">
        <v>31</v>
      </c>
      <c r="E677" s="46" t="s">
        <v>32</v>
      </c>
      <c r="F677" s="54"/>
      <c r="G677" s="54"/>
      <c r="H677" s="54"/>
    </row>
    <row r="678" spans="1:8" ht="18.75" customHeight="1">
      <c r="A678" s="14"/>
      <c r="B678" s="14"/>
      <c r="C678" s="14"/>
      <c r="D678" s="14" t="s">
        <v>14</v>
      </c>
      <c r="E678" s="46" t="s">
        <v>15</v>
      </c>
      <c r="F678" s="54">
        <v>98.8</v>
      </c>
      <c r="G678" s="54">
        <v>84</v>
      </c>
      <c r="H678" s="54">
        <v>84</v>
      </c>
    </row>
    <row r="679" spans="1:8" ht="25.5" customHeight="1">
      <c r="A679" s="14"/>
      <c r="B679" s="49" t="s">
        <v>362</v>
      </c>
      <c r="C679" s="48"/>
      <c r="D679" s="48"/>
      <c r="E679" s="97" t="s">
        <v>363</v>
      </c>
      <c r="F679" s="96">
        <f aca="true" t="shared" si="60" ref="F679:H684">F680</f>
        <v>32</v>
      </c>
      <c r="G679" s="96">
        <f t="shared" si="60"/>
        <v>27.2</v>
      </c>
      <c r="H679" s="96">
        <f t="shared" si="60"/>
        <v>27.2</v>
      </c>
    </row>
    <row r="680" spans="1:8" ht="25.5" customHeight="1">
      <c r="A680" s="14"/>
      <c r="B680" s="18" t="s">
        <v>439</v>
      </c>
      <c r="C680" s="18"/>
      <c r="D680" s="18"/>
      <c r="E680" s="52" t="s">
        <v>452</v>
      </c>
      <c r="F680" s="96">
        <f t="shared" si="60"/>
        <v>32</v>
      </c>
      <c r="G680" s="96">
        <f t="shared" si="60"/>
        <v>27.2</v>
      </c>
      <c r="H680" s="96">
        <f t="shared" si="60"/>
        <v>27.2</v>
      </c>
    </row>
    <row r="681" spans="1:8" ht="25.5" customHeight="1">
      <c r="A681" s="14"/>
      <c r="B681" s="14"/>
      <c r="C681" s="18" t="s">
        <v>222</v>
      </c>
      <c r="D681" s="18" t="s">
        <v>274</v>
      </c>
      <c r="E681" s="95" t="s">
        <v>462</v>
      </c>
      <c r="F681" s="96">
        <f t="shared" si="60"/>
        <v>32</v>
      </c>
      <c r="G681" s="96">
        <f t="shared" si="60"/>
        <v>27.2</v>
      </c>
      <c r="H681" s="96">
        <f t="shared" si="60"/>
        <v>27.2</v>
      </c>
    </row>
    <row r="682" spans="1:8" ht="27" customHeight="1">
      <c r="A682" s="14"/>
      <c r="B682" s="14"/>
      <c r="C682" s="18" t="s">
        <v>223</v>
      </c>
      <c r="D682" s="18" t="s">
        <v>274</v>
      </c>
      <c r="E682" s="95" t="s">
        <v>224</v>
      </c>
      <c r="F682" s="96">
        <f t="shared" si="60"/>
        <v>32</v>
      </c>
      <c r="G682" s="96">
        <f t="shared" si="60"/>
        <v>27.2</v>
      </c>
      <c r="H682" s="96">
        <f t="shared" si="60"/>
        <v>27.2</v>
      </c>
    </row>
    <row r="683" spans="1:8" ht="38.25" customHeight="1">
      <c r="A683" s="14"/>
      <c r="B683" s="14"/>
      <c r="C683" s="18" t="s">
        <v>225</v>
      </c>
      <c r="D683" s="18"/>
      <c r="E683" s="95" t="s">
        <v>226</v>
      </c>
      <c r="F683" s="96">
        <f t="shared" si="60"/>
        <v>32</v>
      </c>
      <c r="G683" s="96">
        <f t="shared" si="60"/>
        <v>27.2</v>
      </c>
      <c r="H683" s="96">
        <f t="shared" si="60"/>
        <v>27.2</v>
      </c>
    </row>
    <row r="684" spans="1:8" ht="18.75" customHeight="1">
      <c r="A684" s="14"/>
      <c r="B684" s="14"/>
      <c r="C684" s="14" t="s">
        <v>227</v>
      </c>
      <c r="D684" s="14" t="s">
        <v>274</v>
      </c>
      <c r="E684" s="45" t="s">
        <v>228</v>
      </c>
      <c r="F684" s="54">
        <f t="shared" si="60"/>
        <v>32</v>
      </c>
      <c r="G684" s="54">
        <f t="shared" si="60"/>
        <v>27.2</v>
      </c>
      <c r="H684" s="54">
        <f t="shared" si="60"/>
        <v>27.2</v>
      </c>
    </row>
    <row r="685" spans="1:8" ht="21.75" customHeight="1">
      <c r="A685" s="14"/>
      <c r="B685" s="14"/>
      <c r="C685" s="14"/>
      <c r="D685" s="14" t="s">
        <v>14</v>
      </c>
      <c r="E685" s="46" t="s">
        <v>15</v>
      </c>
      <c r="F685" s="54">
        <v>32</v>
      </c>
      <c r="G685" s="54">
        <v>27.2</v>
      </c>
      <c r="H685" s="54">
        <v>27.2</v>
      </c>
    </row>
    <row r="686" spans="1:8" ht="18.75" customHeight="1">
      <c r="A686" s="14"/>
      <c r="B686" s="14"/>
      <c r="C686" s="14"/>
      <c r="D686" s="14"/>
      <c r="E686" s="45"/>
      <c r="F686" s="54"/>
      <c r="G686" s="54"/>
      <c r="H686" s="54"/>
    </row>
    <row r="687" spans="1:11" ht="18.75">
      <c r="A687" s="18" t="s">
        <v>398</v>
      </c>
      <c r="B687" s="18" t="s">
        <v>274</v>
      </c>
      <c r="C687" s="18" t="s">
        <v>274</v>
      </c>
      <c r="D687" s="18" t="s">
        <v>274</v>
      </c>
      <c r="E687" s="95" t="s">
        <v>399</v>
      </c>
      <c r="F687" s="96">
        <f>F688+F696+F798+F817</f>
        <v>1449119.5706500004</v>
      </c>
      <c r="G687" s="96">
        <f>G688+G696+G798+G817</f>
        <v>1477343.5000000002</v>
      </c>
      <c r="H687" s="96">
        <f>H688+H696+H798+H817</f>
        <v>1452254.7000000002</v>
      </c>
      <c r="I687" s="2">
        <v>1061723.9</v>
      </c>
      <c r="J687" s="2">
        <v>1148913.7</v>
      </c>
      <c r="K687" s="2">
        <v>1156652.6</v>
      </c>
    </row>
    <row r="688" spans="1:11" ht="18.75" customHeight="1">
      <c r="A688" s="18"/>
      <c r="B688" s="49" t="s">
        <v>304</v>
      </c>
      <c r="C688" s="49"/>
      <c r="D688" s="49"/>
      <c r="E688" s="97" t="s">
        <v>305</v>
      </c>
      <c r="F688" s="96">
        <f aca="true" t="shared" si="61" ref="F688:H692">F689</f>
        <v>53.6</v>
      </c>
      <c r="G688" s="96">
        <f t="shared" si="61"/>
        <v>45.599999999999994</v>
      </c>
      <c r="H688" s="96">
        <f t="shared" si="61"/>
        <v>45.599999999999994</v>
      </c>
      <c r="I688" s="93">
        <f>F687-I687</f>
        <v>387395.67065000045</v>
      </c>
      <c r="J688" s="93">
        <f>G687-J687</f>
        <v>328429.8000000003</v>
      </c>
      <c r="K688" s="93">
        <f>H687-K687</f>
        <v>295602.1000000001</v>
      </c>
    </row>
    <row r="689" spans="1:8" ht="18.75" customHeight="1">
      <c r="A689" s="18"/>
      <c r="B689" s="100" t="s">
        <v>308</v>
      </c>
      <c r="C689" s="49"/>
      <c r="D689" s="49"/>
      <c r="E689" s="97" t="s">
        <v>309</v>
      </c>
      <c r="F689" s="96">
        <f>F690</f>
        <v>53.6</v>
      </c>
      <c r="G689" s="96">
        <f t="shared" si="61"/>
        <v>45.599999999999994</v>
      </c>
      <c r="H689" s="96">
        <f t="shared" si="61"/>
        <v>45.599999999999994</v>
      </c>
    </row>
    <row r="690" spans="1:8" ht="25.5" customHeight="1">
      <c r="A690" s="18"/>
      <c r="B690" s="18"/>
      <c r="C690" s="18" t="s">
        <v>222</v>
      </c>
      <c r="D690" s="18" t="s">
        <v>274</v>
      </c>
      <c r="E690" s="95" t="s">
        <v>462</v>
      </c>
      <c r="F690" s="96">
        <f t="shared" si="61"/>
        <v>53.6</v>
      </c>
      <c r="G690" s="96">
        <f t="shared" si="61"/>
        <v>45.599999999999994</v>
      </c>
      <c r="H690" s="96">
        <f t="shared" si="61"/>
        <v>45.599999999999994</v>
      </c>
    </row>
    <row r="691" spans="1:8" ht="18.75" customHeight="1">
      <c r="A691" s="18"/>
      <c r="B691" s="18"/>
      <c r="C691" s="18" t="s">
        <v>223</v>
      </c>
      <c r="D691" s="18" t="s">
        <v>274</v>
      </c>
      <c r="E691" s="95" t="s">
        <v>224</v>
      </c>
      <c r="F691" s="96">
        <f t="shared" si="61"/>
        <v>53.6</v>
      </c>
      <c r="G691" s="96">
        <f t="shared" si="61"/>
        <v>45.599999999999994</v>
      </c>
      <c r="H691" s="96">
        <f t="shared" si="61"/>
        <v>45.599999999999994</v>
      </c>
    </row>
    <row r="692" spans="1:8" ht="37.5" customHeight="1">
      <c r="A692" s="18"/>
      <c r="B692" s="18"/>
      <c r="C692" s="18" t="s">
        <v>225</v>
      </c>
      <c r="D692" s="18"/>
      <c r="E692" s="95" t="s">
        <v>226</v>
      </c>
      <c r="F692" s="96">
        <f t="shared" si="61"/>
        <v>53.6</v>
      </c>
      <c r="G692" s="96">
        <f t="shared" si="61"/>
        <v>45.599999999999994</v>
      </c>
      <c r="H692" s="96">
        <f t="shared" si="61"/>
        <v>45.599999999999994</v>
      </c>
    </row>
    <row r="693" spans="1:8" ht="18.75" customHeight="1">
      <c r="A693" s="18"/>
      <c r="B693" s="18"/>
      <c r="C693" s="14" t="s">
        <v>227</v>
      </c>
      <c r="D693" s="14" t="s">
        <v>274</v>
      </c>
      <c r="E693" s="45" t="s">
        <v>228</v>
      </c>
      <c r="F693" s="54">
        <f>F694+F695</f>
        <v>53.6</v>
      </c>
      <c r="G693" s="54">
        <f>G694+G695</f>
        <v>45.599999999999994</v>
      </c>
      <c r="H693" s="54">
        <f>H694+H695</f>
        <v>45.599999999999994</v>
      </c>
    </row>
    <row r="694" spans="1:8" ht="37.5" customHeight="1">
      <c r="A694" s="14"/>
      <c r="B694" s="14"/>
      <c r="C694" s="14"/>
      <c r="D694" s="14" t="s">
        <v>31</v>
      </c>
      <c r="E694" s="46" t="s">
        <v>32</v>
      </c>
      <c r="F694" s="54">
        <v>12</v>
      </c>
      <c r="G694" s="54">
        <v>10.2</v>
      </c>
      <c r="H694" s="54">
        <v>10.2</v>
      </c>
    </row>
    <row r="695" spans="1:8" ht="18.75" customHeight="1">
      <c r="A695" s="14"/>
      <c r="B695" s="14"/>
      <c r="C695" s="14"/>
      <c r="D695" s="14" t="s">
        <v>14</v>
      </c>
      <c r="E695" s="46" t="s">
        <v>15</v>
      </c>
      <c r="F695" s="54">
        <v>41.6</v>
      </c>
      <c r="G695" s="54">
        <v>35.4</v>
      </c>
      <c r="H695" s="54">
        <v>35.4</v>
      </c>
    </row>
    <row r="696" spans="1:8" ht="18.75">
      <c r="A696" s="14"/>
      <c r="B696" s="49" t="s">
        <v>362</v>
      </c>
      <c r="C696" s="49"/>
      <c r="D696" s="49"/>
      <c r="E696" s="97" t="s">
        <v>363</v>
      </c>
      <c r="F696" s="96">
        <f>F697+F718+F744+F754+F765</f>
        <v>1405158.3930000002</v>
      </c>
      <c r="G696" s="96">
        <f>G697+G718+G744+G754+G765</f>
        <v>1433455.6</v>
      </c>
      <c r="H696" s="96">
        <f>H697+H718+H744+H754+H765</f>
        <v>1407637</v>
      </c>
    </row>
    <row r="697" spans="1:8" ht="18.75">
      <c r="A697" s="14"/>
      <c r="B697" s="100" t="s">
        <v>400</v>
      </c>
      <c r="C697" s="49"/>
      <c r="D697" s="49"/>
      <c r="E697" s="97" t="s">
        <v>401</v>
      </c>
      <c r="F697" s="96">
        <f>F698</f>
        <v>634922.6936900001</v>
      </c>
      <c r="G697" s="96">
        <f>G698</f>
        <v>659952.2</v>
      </c>
      <c r="H697" s="96">
        <f>H698</f>
        <v>649714.4</v>
      </c>
    </row>
    <row r="698" spans="1:8" ht="18.75" customHeight="1">
      <c r="A698" s="18"/>
      <c r="B698" s="18"/>
      <c r="C698" s="18" t="s">
        <v>5</v>
      </c>
      <c r="D698" s="18" t="s">
        <v>274</v>
      </c>
      <c r="E698" s="95" t="s">
        <v>6</v>
      </c>
      <c r="F698" s="96">
        <f>F699+F707</f>
        <v>634922.6936900001</v>
      </c>
      <c r="G698" s="96">
        <f>G699+G707</f>
        <v>659952.2</v>
      </c>
      <c r="H698" s="96">
        <f>H699+H707</f>
        <v>649714.4</v>
      </c>
    </row>
    <row r="699" spans="1:8" ht="18.75" customHeight="1">
      <c r="A699" s="18"/>
      <c r="B699" s="18"/>
      <c r="C699" s="18" t="s">
        <v>7</v>
      </c>
      <c r="D699" s="18" t="s">
        <v>274</v>
      </c>
      <c r="E699" s="95" t="s">
        <v>8</v>
      </c>
      <c r="F699" s="96">
        <f>F700</f>
        <v>13412.39369</v>
      </c>
      <c r="G699" s="96">
        <f>G700</f>
        <v>11951.7</v>
      </c>
      <c r="H699" s="96">
        <f>H700</f>
        <v>10856.5</v>
      </c>
    </row>
    <row r="700" spans="1:8" ht="37.5" customHeight="1">
      <c r="A700" s="18"/>
      <c r="B700" s="18"/>
      <c r="C700" s="18" t="s">
        <v>9</v>
      </c>
      <c r="D700" s="18"/>
      <c r="E700" s="95" t="s">
        <v>464</v>
      </c>
      <c r="F700" s="96">
        <f>F701+F703+F705</f>
        <v>13412.39369</v>
      </c>
      <c r="G700" s="96">
        <f>G701+G703+G705</f>
        <v>11951.7</v>
      </c>
      <c r="H700" s="96">
        <f>H701+H703+H705</f>
        <v>10856.5</v>
      </c>
    </row>
    <row r="701" spans="1:8" ht="18.75" customHeight="1">
      <c r="A701" s="18"/>
      <c r="B701" s="18"/>
      <c r="C701" s="14" t="s">
        <v>10</v>
      </c>
      <c r="D701" s="14" t="s">
        <v>274</v>
      </c>
      <c r="E701" s="45" t="s">
        <v>456</v>
      </c>
      <c r="F701" s="54">
        <f>F702</f>
        <v>10951.7</v>
      </c>
      <c r="G701" s="54">
        <f>G702</f>
        <v>10951.7</v>
      </c>
      <c r="H701" s="54">
        <f>H702</f>
        <v>9856.5</v>
      </c>
    </row>
    <row r="702" spans="1:8" ht="18.75" customHeight="1">
      <c r="A702" s="14"/>
      <c r="B702" s="14"/>
      <c r="C702" s="14"/>
      <c r="D702" s="14" t="s">
        <v>45</v>
      </c>
      <c r="E702" s="46" t="s">
        <v>46</v>
      </c>
      <c r="F702" s="54">
        <v>10951.7</v>
      </c>
      <c r="G702" s="54">
        <v>10951.7</v>
      </c>
      <c r="H702" s="54">
        <v>9856.5</v>
      </c>
    </row>
    <row r="703" spans="1:8" ht="18.75" customHeight="1">
      <c r="A703" s="14"/>
      <c r="B703" s="14"/>
      <c r="C703" s="14" t="s">
        <v>293</v>
      </c>
      <c r="D703" s="14"/>
      <c r="E703" s="46" t="s">
        <v>294</v>
      </c>
      <c r="F703" s="54">
        <f>F704</f>
        <v>1000</v>
      </c>
      <c r="G703" s="54">
        <f>G704</f>
        <v>1000</v>
      </c>
      <c r="H703" s="54">
        <f>H704</f>
        <v>1000</v>
      </c>
    </row>
    <row r="704" spans="1:8" ht="18.75" customHeight="1">
      <c r="A704" s="14"/>
      <c r="B704" s="14"/>
      <c r="C704" s="14"/>
      <c r="D704" s="14" t="s">
        <v>11</v>
      </c>
      <c r="E704" s="46" t="s">
        <v>12</v>
      </c>
      <c r="F704" s="54">
        <v>1000</v>
      </c>
      <c r="G704" s="54">
        <v>1000</v>
      </c>
      <c r="H704" s="54">
        <v>1000</v>
      </c>
    </row>
    <row r="705" spans="1:8" ht="18.75" customHeight="1">
      <c r="A705" s="14"/>
      <c r="B705" s="14"/>
      <c r="C705" s="14" t="s">
        <v>606</v>
      </c>
      <c r="D705" s="14"/>
      <c r="E705" s="45" t="s">
        <v>623</v>
      </c>
      <c r="F705" s="55">
        <f>F706</f>
        <v>1460.69369</v>
      </c>
      <c r="G705" s="55"/>
      <c r="H705" s="55"/>
    </row>
    <row r="706" spans="1:8" ht="18.75" customHeight="1">
      <c r="A706" s="14"/>
      <c r="B706" s="14"/>
      <c r="C706" s="14"/>
      <c r="D706" s="14" t="s">
        <v>11</v>
      </c>
      <c r="E706" s="46" t="s">
        <v>12</v>
      </c>
      <c r="F706" s="55">
        <v>1460.69369</v>
      </c>
      <c r="G706" s="55"/>
      <c r="H706" s="55"/>
    </row>
    <row r="707" spans="1:8" ht="24" customHeight="1">
      <c r="A707" s="18"/>
      <c r="B707" s="18"/>
      <c r="C707" s="18" t="s">
        <v>25</v>
      </c>
      <c r="D707" s="18" t="s">
        <v>274</v>
      </c>
      <c r="E707" s="95" t="s">
        <v>402</v>
      </c>
      <c r="F707" s="96">
        <f>F708+F711</f>
        <v>621510.3</v>
      </c>
      <c r="G707" s="96">
        <f>G708+G711</f>
        <v>648000.5</v>
      </c>
      <c r="H707" s="96">
        <f>H708+H711</f>
        <v>638857.9</v>
      </c>
    </row>
    <row r="708" spans="1:8" ht="22.5" customHeight="1">
      <c r="A708" s="18"/>
      <c r="B708" s="18"/>
      <c r="C708" s="18" t="s">
        <v>26</v>
      </c>
      <c r="D708" s="18"/>
      <c r="E708" s="95" t="s">
        <v>27</v>
      </c>
      <c r="F708" s="96">
        <f aca="true" t="shared" si="62" ref="F708:H709">F709</f>
        <v>124302.9</v>
      </c>
      <c r="G708" s="96">
        <f t="shared" si="62"/>
        <v>111872.6</v>
      </c>
      <c r="H708" s="96">
        <f t="shared" si="62"/>
        <v>100685.3</v>
      </c>
    </row>
    <row r="709" spans="1:8" ht="18.75" customHeight="1">
      <c r="A709" s="18"/>
      <c r="B709" s="18"/>
      <c r="C709" s="14" t="s">
        <v>28</v>
      </c>
      <c r="D709" s="14" t="s">
        <v>274</v>
      </c>
      <c r="E709" s="45" t="s">
        <v>403</v>
      </c>
      <c r="F709" s="54">
        <f t="shared" si="62"/>
        <v>124302.9</v>
      </c>
      <c r="G709" s="54">
        <f t="shared" si="62"/>
        <v>111872.6</v>
      </c>
      <c r="H709" s="54">
        <f t="shared" si="62"/>
        <v>100685.3</v>
      </c>
    </row>
    <row r="710" spans="1:8" ht="18.75" customHeight="1">
      <c r="A710" s="14"/>
      <c r="B710" s="14"/>
      <c r="C710" s="14"/>
      <c r="D710" s="14" t="s">
        <v>11</v>
      </c>
      <c r="E710" s="46" t="s">
        <v>12</v>
      </c>
      <c r="F710" s="54">
        <v>124302.9</v>
      </c>
      <c r="G710" s="54">
        <v>111872.6</v>
      </c>
      <c r="H710" s="54">
        <v>100685.3</v>
      </c>
    </row>
    <row r="711" spans="1:8" ht="18.75" customHeight="1">
      <c r="A711" s="14"/>
      <c r="B711" s="14"/>
      <c r="C711" s="49" t="s">
        <v>39</v>
      </c>
      <c r="D711" s="13"/>
      <c r="E711" s="103" t="s">
        <v>40</v>
      </c>
      <c r="F711" s="96">
        <f>F714+F712</f>
        <v>497207.4</v>
      </c>
      <c r="G711" s="96">
        <f>G714+G712</f>
        <v>536127.9</v>
      </c>
      <c r="H711" s="96">
        <f>H714+H712</f>
        <v>538172.6</v>
      </c>
    </row>
    <row r="712" spans="1:8" ht="18.75" customHeight="1">
      <c r="A712" s="14"/>
      <c r="B712" s="14"/>
      <c r="C712" s="14" t="s">
        <v>531</v>
      </c>
      <c r="D712" s="14"/>
      <c r="E712" s="46" t="s">
        <v>532</v>
      </c>
      <c r="F712" s="54">
        <f>F713</f>
        <v>5055.5</v>
      </c>
      <c r="G712" s="54">
        <f>G713</f>
        <v>5055.5</v>
      </c>
      <c r="H712" s="54">
        <f>H713</f>
        <v>4550</v>
      </c>
    </row>
    <row r="713" spans="1:8" ht="18.75" customHeight="1">
      <c r="A713" s="14"/>
      <c r="B713" s="14"/>
      <c r="C713" s="14"/>
      <c r="D713" s="14" t="s">
        <v>11</v>
      </c>
      <c r="E713" s="46" t="s">
        <v>12</v>
      </c>
      <c r="F713" s="54">
        <v>5055.5</v>
      </c>
      <c r="G713" s="54">
        <v>5055.5</v>
      </c>
      <c r="H713" s="54">
        <v>4550</v>
      </c>
    </row>
    <row r="714" spans="1:8" s="82" customFormat="1" ht="22.5" customHeight="1">
      <c r="A714" s="83"/>
      <c r="B714" s="83"/>
      <c r="C714" s="86" t="s">
        <v>283</v>
      </c>
      <c r="D714" s="86"/>
      <c r="E714" s="118" t="s">
        <v>438</v>
      </c>
      <c r="F714" s="102">
        <f>F716+F715+F717</f>
        <v>492151.9</v>
      </c>
      <c r="G714" s="102">
        <f>G716+G715+G717</f>
        <v>531072.4</v>
      </c>
      <c r="H714" s="102">
        <f>H716+H715+H717</f>
        <v>533622.6</v>
      </c>
    </row>
    <row r="715" spans="1:8" s="82" customFormat="1" ht="22.5" customHeight="1" hidden="1">
      <c r="A715" s="83"/>
      <c r="B715" s="83"/>
      <c r="C715" s="86"/>
      <c r="D715" s="83" t="s">
        <v>19</v>
      </c>
      <c r="E715" s="84" t="s">
        <v>20</v>
      </c>
      <c r="F715" s="102"/>
      <c r="G715" s="102"/>
      <c r="H715" s="102"/>
    </row>
    <row r="716" spans="1:8" s="82" customFormat="1" ht="18.75" customHeight="1">
      <c r="A716" s="83"/>
      <c r="B716" s="83"/>
      <c r="C716" s="86"/>
      <c r="D716" s="83" t="s">
        <v>11</v>
      </c>
      <c r="E716" s="84" t="s">
        <v>12</v>
      </c>
      <c r="F716" s="102">
        <f>415770.9+9179.6+137.7+22354.4</f>
        <v>447442.60000000003</v>
      </c>
      <c r="G716" s="102">
        <f>452613.8+9422.6+141.3+24185.4</f>
        <v>486363.1</v>
      </c>
      <c r="H716" s="102">
        <f>449704.3+9801+147+29261</f>
        <v>488913.3</v>
      </c>
    </row>
    <row r="717" spans="1:8" s="82" customFormat="1" ht="18.75" customHeight="1">
      <c r="A717" s="83"/>
      <c r="B717" s="83"/>
      <c r="C717" s="86"/>
      <c r="D717" s="83" t="s">
        <v>45</v>
      </c>
      <c r="E717" s="84" t="s">
        <v>46</v>
      </c>
      <c r="F717" s="102">
        <v>44709.3</v>
      </c>
      <c r="G717" s="102">
        <v>44709.3</v>
      </c>
      <c r="H717" s="102">
        <v>44709.3</v>
      </c>
    </row>
    <row r="718" spans="1:8" ht="18.75">
      <c r="A718" s="14"/>
      <c r="B718" s="49" t="s">
        <v>364</v>
      </c>
      <c r="C718" s="49"/>
      <c r="D718" s="49"/>
      <c r="E718" s="97" t="s">
        <v>365</v>
      </c>
      <c r="F718" s="96">
        <f>F719</f>
        <v>635144.16115</v>
      </c>
      <c r="G718" s="96">
        <f>G719</f>
        <v>652504.9</v>
      </c>
      <c r="H718" s="96">
        <f>H719</f>
        <v>646046.9</v>
      </c>
    </row>
    <row r="719" spans="1:8" ht="18.75" customHeight="1">
      <c r="A719" s="18"/>
      <c r="B719" s="18"/>
      <c r="C719" s="18" t="s">
        <v>5</v>
      </c>
      <c r="D719" s="18" t="s">
        <v>274</v>
      </c>
      <c r="E719" s="95" t="s">
        <v>6</v>
      </c>
      <c r="F719" s="96">
        <f>F720+F731</f>
        <v>635144.16115</v>
      </c>
      <c r="G719" s="96">
        <f>G720+G731</f>
        <v>652504.9</v>
      </c>
      <c r="H719" s="96">
        <f>H720+H731</f>
        <v>646046.9</v>
      </c>
    </row>
    <row r="720" spans="1:8" ht="18.75" customHeight="1">
      <c r="A720" s="18"/>
      <c r="B720" s="18"/>
      <c r="C720" s="18" t="s">
        <v>7</v>
      </c>
      <c r="D720" s="18" t="s">
        <v>274</v>
      </c>
      <c r="E720" s="95" t="s">
        <v>8</v>
      </c>
      <c r="F720" s="96">
        <f>F721+F728</f>
        <v>22682.16115</v>
      </c>
      <c r="G720" s="96">
        <f>G721+G728</f>
        <v>2722.5</v>
      </c>
      <c r="H720" s="96">
        <f>H721+H728</f>
        <v>1650.3</v>
      </c>
    </row>
    <row r="721" spans="1:8" ht="38.25" customHeight="1">
      <c r="A721" s="18"/>
      <c r="B721" s="18"/>
      <c r="C721" s="18" t="s">
        <v>9</v>
      </c>
      <c r="D721" s="18"/>
      <c r="E721" s="95" t="s">
        <v>464</v>
      </c>
      <c r="F721" s="96">
        <f>F722+F724+F726</f>
        <v>21832.16115</v>
      </c>
      <c r="G721" s="96">
        <f>G722+G724+G726</f>
        <v>2000</v>
      </c>
      <c r="H721" s="96">
        <f>H722+H724+H726</f>
        <v>1000</v>
      </c>
    </row>
    <row r="722" spans="1:8" ht="18.75" customHeight="1">
      <c r="A722" s="18"/>
      <c r="B722" s="18"/>
      <c r="C722" s="14" t="s">
        <v>13</v>
      </c>
      <c r="D722" s="14" t="s">
        <v>274</v>
      </c>
      <c r="E722" s="45" t="s">
        <v>366</v>
      </c>
      <c r="F722" s="54">
        <f>F723</f>
        <v>3000</v>
      </c>
      <c r="G722" s="54">
        <f>G723</f>
        <v>2000</v>
      </c>
      <c r="H722" s="54">
        <f>H723</f>
        <v>1000</v>
      </c>
    </row>
    <row r="723" spans="1:8" ht="18.75" customHeight="1">
      <c r="A723" s="14"/>
      <c r="B723" s="14"/>
      <c r="C723" s="14"/>
      <c r="D723" s="14" t="s">
        <v>11</v>
      </c>
      <c r="E723" s="46" t="s">
        <v>12</v>
      </c>
      <c r="F723" s="54">
        <v>3000</v>
      </c>
      <c r="G723" s="54">
        <v>2000</v>
      </c>
      <c r="H723" s="54">
        <v>1000</v>
      </c>
    </row>
    <row r="724" spans="1:8" ht="18.75" customHeight="1">
      <c r="A724" s="14"/>
      <c r="B724" s="14"/>
      <c r="C724" s="14" t="s">
        <v>606</v>
      </c>
      <c r="D724" s="14"/>
      <c r="E724" s="45" t="s">
        <v>623</v>
      </c>
      <c r="F724" s="55">
        <f>F725</f>
        <v>18832.16115</v>
      </c>
      <c r="G724" s="55"/>
      <c r="H724" s="55"/>
    </row>
    <row r="725" spans="1:8" ht="18.75" customHeight="1">
      <c r="A725" s="14"/>
      <c r="B725" s="14"/>
      <c r="C725" s="14"/>
      <c r="D725" s="14" t="s">
        <v>11</v>
      </c>
      <c r="E725" s="46" t="s">
        <v>12</v>
      </c>
      <c r="F725" s="55">
        <f>20292.85484-1460.69369</f>
        <v>18832.16115</v>
      </c>
      <c r="G725" s="55"/>
      <c r="H725" s="55"/>
    </row>
    <row r="726" spans="1:8" ht="18.75" customHeight="1" hidden="1">
      <c r="A726" s="14"/>
      <c r="B726" s="14"/>
      <c r="C726" s="14" t="s">
        <v>606</v>
      </c>
      <c r="D726" s="14"/>
      <c r="E726" s="45" t="s">
        <v>646</v>
      </c>
      <c r="F726" s="55">
        <f>F727</f>
        <v>0</v>
      </c>
      <c r="G726" s="55">
        <f>G727</f>
        <v>0</v>
      </c>
      <c r="H726" s="55">
        <f>H727</f>
        <v>0</v>
      </c>
    </row>
    <row r="727" spans="1:8" ht="18.75" customHeight="1" hidden="1">
      <c r="A727" s="14"/>
      <c r="B727" s="14"/>
      <c r="C727" s="14"/>
      <c r="D727" s="14" t="s">
        <v>11</v>
      </c>
      <c r="E727" s="46" t="s">
        <v>12</v>
      </c>
      <c r="F727" s="55"/>
      <c r="G727" s="55"/>
      <c r="H727" s="55"/>
    </row>
    <row r="728" spans="1:8" ht="37.5" customHeight="1">
      <c r="A728" s="18"/>
      <c r="B728" s="18"/>
      <c r="C728" s="18" t="s">
        <v>16</v>
      </c>
      <c r="D728" s="18"/>
      <c r="E728" s="95" t="s">
        <v>457</v>
      </c>
      <c r="F728" s="96">
        <f aca="true" t="shared" si="63" ref="F728:H729">F729</f>
        <v>850</v>
      </c>
      <c r="G728" s="96">
        <f t="shared" si="63"/>
        <v>722.5</v>
      </c>
      <c r="H728" s="96">
        <f t="shared" si="63"/>
        <v>650.3</v>
      </c>
    </row>
    <row r="729" spans="1:8" ht="18.75" customHeight="1">
      <c r="A729" s="18"/>
      <c r="B729" s="18"/>
      <c r="C729" s="14" t="s">
        <v>23</v>
      </c>
      <c r="D729" s="14" t="s">
        <v>274</v>
      </c>
      <c r="E729" s="45" t="s">
        <v>404</v>
      </c>
      <c r="F729" s="54">
        <f t="shared" si="63"/>
        <v>850</v>
      </c>
      <c r="G729" s="54">
        <f t="shared" si="63"/>
        <v>722.5</v>
      </c>
      <c r="H729" s="54">
        <f t="shared" si="63"/>
        <v>650.3</v>
      </c>
    </row>
    <row r="730" spans="1:8" ht="18.75" customHeight="1">
      <c r="A730" s="14"/>
      <c r="B730" s="14"/>
      <c r="C730" s="14"/>
      <c r="D730" s="14" t="s">
        <v>11</v>
      </c>
      <c r="E730" s="46" t="s">
        <v>12</v>
      </c>
      <c r="F730" s="54">
        <v>850</v>
      </c>
      <c r="G730" s="54">
        <v>722.5</v>
      </c>
      <c r="H730" s="54">
        <v>650.3</v>
      </c>
    </row>
    <row r="731" spans="1:8" ht="27.75" customHeight="1">
      <c r="A731" s="18"/>
      <c r="B731" s="18"/>
      <c r="C731" s="18" t="s">
        <v>25</v>
      </c>
      <c r="D731" s="18" t="s">
        <v>274</v>
      </c>
      <c r="E731" s="95" t="s">
        <v>402</v>
      </c>
      <c r="F731" s="96">
        <f>F732+F735</f>
        <v>612462</v>
      </c>
      <c r="G731" s="96">
        <f>G732+G735</f>
        <v>649782.4</v>
      </c>
      <c r="H731" s="96">
        <f>H732+H735</f>
        <v>644396.6</v>
      </c>
    </row>
    <row r="732" spans="1:8" ht="25.5" customHeight="1">
      <c r="A732" s="18"/>
      <c r="B732" s="18"/>
      <c r="C732" s="18" t="s">
        <v>26</v>
      </c>
      <c r="D732" s="18"/>
      <c r="E732" s="95" t="s">
        <v>27</v>
      </c>
      <c r="F732" s="96">
        <f aca="true" t="shared" si="64" ref="F732:H733">F733</f>
        <v>96490.5</v>
      </c>
      <c r="G732" s="96">
        <f t="shared" si="64"/>
        <v>86841.5</v>
      </c>
      <c r="H732" s="96">
        <f t="shared" si="64"/>
        <v>78157.3</v>
      </c>
    </row>
    <row r="733" spans="1:8" ht="24.75" customHeight="1">
      <c r="A733" s="18"/>
      <c r="B733" s="18"/>
      <c r="C733" s="14" t="s">
        <v>33</v>
      </c>
      <c r="D733" s="14" t="s">
        <v>274</v>
      </c>
      <c r="E733" s="45" t="s">
        <v>34</v>
      </c>
      <c r="F733" s="54">
        <f t="shared" si="64"/>
        <v>96490.5</v>
      </c>
      <c r="G733" s="54">
        <f t="shared" si="64"/>
        <v>86841.5</v>
      </c>
      <c r="H733" s="54">
        <f t="shared" si="64"/>
        <v>78157.3</v>
      </c>
    </row>
    <row r="734" spans="1:8" ht="18.75" customHeight="1">
      <c r="A734" s="14"/>
      <c r="B734" s="14"/>
      <c r="C734" s="14"/>
      <c r="D734" s="14" t="s">
        <v>11</v>
      </c>
      <c r="E734" s="46" t="s">
        <v>12</v>
      </c>
      <c r="F734" s="54">
        <v>96490.5</v>
      </c>
      <c r="G734" s="54">
        <v>86841.5</v>
      </c>
      <c r="H734" s="54">
        <v>78157.3</v>
      </c>
    </row>
    <row r="735" spans="1:8" ht="18.75" customHeight="1">
      <c r="A735" s="14"/>
      <c r="B735" s="14"/>
      <c r="C735" s="49" t="s">
        <v>39</v>
      </c>
      <c r="D735" s="13"/>
      <c r="E735" s="103" t="s">
        <v>40</v>
      </c>
      <c r="F735" s="96">
        <f>F738+F742+F736+F740</f>
        <v>515971.49999999994</v>
      </c>
      <c r="G735" s="96">
        <f>G738+G742+G736+G740</f>
        <v>562940.9</v>
      </c>
      <c r="H735" s="96">
        <f>H738+H742+H736+H740</f>
        <v>566239.2999999999</v>
      </c>
    </row>
    <row r="736" spans="1:8" ht="18.75" customHeight="1">
      <c r="A736" s="14"/>
      <c r="B736" s="14"/>
      <c r="C736" s="14" t="s">
        <v>531</v>
      </c>
      <c r="D736" s="14"/>
      <c r="E736" s="46" t="s">
        <v>532</v>
      </c>
      <c r="F736" s="54">
        <f>F737</f>
        <v>11115.1</v>
      </c>
      <c r="G736" s="54">
        <f>G737</f>
        <v>11115.1</v>
      </c>
      <c r="H736" s="54">
        <f>H737</f>
        <v>10003.6</v>
      </c>
    </row>
    <row r="737" spans="1:8" ht="18.75" customHeight="1">
      <c r="A737" s="14"/>
      <c r="B737" s="14"/>
      <c r="C737" s="14"/>
      <c r="D737" s="14" t="s">
        <v>11</v>
      </c>
      <c r="E737" s="46" t="s">
        <v>12</v>
      </c>
      <c r="F737" s="54">
        <v>11115.1</v>
      </c>
      <c r="G737" s="54">
        <v>11115.1</v>
      </c>
      <c r="H737" s="54">
        <v>10003.6</v>
      </c>
    </row>
    <row r="738" spans="1:8" s="82" customFormat="1" ht="23.25" customHeight="1">
      <c r="A738" s="83"/>
      <c r="B738" s="83"/>
      <c r="C738" s="86" t="s">
        <v>283</v>
      </c>
      <c r="D738" s="86"/>
      <c r="E738" s="118" t="s">
        <v>438</v>
      </c>
      <c r="F738" s="102">
        <f>F739</f>
        <v>498253.89999999997</v>
      </c>
      <c r="G738" s="102">
        <f>G739</f>
        <v>545246.5</v>
      </c>
      <c r="H738" s="102">
        <f>H739</f>
        <v>549633.2</v>
      </c>
    </row>
    <row r="739" spans="1:8" s="82" customFormat="1" ht="18.75" customHeight="1">
      <c r="A739" s="83"/>
      <c r="B739" s="83"/>
      <c r="C739" s="86"/>
      <c r="D739" s="83" t="s">
        <v>11</v>
      </c>
      <c r="E739" s="84" t="s">
        <v>12</v>
      </c>
      <c r="F739" s="102">
        <f>483083.6+14938.2+224.1+8</f>
        <v>498253.89999999997</v>
      </c>
      <c r="G739" s="102">
        <f>529490.8+15515+232.7+8</f>
        <v>545246.5</v>
      </c>
      <c r="H739" s="102">
        <f>533585.2+15803+237+8</f>
        <v>549633.2</v>
      </c>
    </row>
    <row r="740" spans="1:8" ht="63" customHeight="1">
      <c r="A740" s="14"/>
      <c r="B740" s="14"/>
      <c r="C740" s="16" t="s">
        <v>494</v>
      </c>
      <c r="D740" s="16"/>
      <c r="E740" s="23" t="s">
        <v>565</v>
      </c>
      <c r="F740" s="54">
        <f>F741</f>
        <v>495.2</v>
      </c>
      <c r="G740" s="54">
        <f>G741</f>
        <v>493.5</v>
      </c>
      <c r="H740" s="54">
        <f>H741</f>
        <v>495.2</v>
      </c>
    </row>
    <row r="741" spans="1:8" ht="18.75" customHeight="1">
      <c r="A741" s="14"/>
      <c r="B741" s="14"/>
      <c r="C741" s="14"/>
      <c r="D741" s="14" t="s">
        <v>11</v>
      </c>
      <c r="E741" s="46" t="s">
        <v>12</v>
      </c>
      <c r="F741" s="54">
        <v>495.2</v>
      </c>
      <c r="G741" s="54">
        <v>493.5</v>
      </c>
      <c r="H741" s="54">
        <v>495.2</v>
      </c>
    </row>
    <row r="742" spans="1:8" s="82" customFormat="1" ht="56.25" customHeight="1">
      <c r="A742" s="83"/>
      <c r="B742" s="83"/>
      <c r="C742" s="86" t="s">
        <v>494</v>
      </c>
      <c r="D742" s="86"/>
      <c r="E742" s="84" t="s">
        <v>566</v>
      </c>
      <c r="F742" s="102">
        <f>F743</f>
        <v>6107.3</v>
      </c>
      <c r="G742" s="102">
        <f>G743</f>
        <v>6085.8</v>
      </c>
      <c r="H742" s="102">
        <f>H743</f>
        <v>6107.3</v>
      </c>
    </row>
    <row r="743" spans="1:8" s="82" customFormat="1" ht="18.75" customHeight="1">
      <c r="A743" s="83"/>
      <c r="B743" s="83"/>
      <c r="C743" s="86"/>
      <c r="D743" s="83" t="s">
        <v>11</v>
      </c>
      <c r="E743" s="84" t="s">
        <v>12</v>
      </c>
      <c r="F743" s="102">
        <v>6107.3</v>
      </c>
      <c r="G743" s="102">
        <v>6085.8</v>
      </c>
      <c r="H743" s="102">
        <v>6107.3</v>
      </c>
    </row>
    <row r="744" spans="1:8" ht="18.75" customHeight="1">
      <c r="A744" s="14"/>
      <c r="B744" s="18" t="s">
        <v>367</v>
      </c>
      <c r="C744" s="18"/>
      <c r="D744" s="18"/>
      <c r="E744" s="52" t="s">
        <v>368</v>
      </c>
      <c r="F744" s="96">
        <f>F745</f>
        <v>82018.23816</v>
      </c>
      <c r="G744" s="96">
        <f>G745</f>
        <v>70360.7</v>
      </c>
      <c r="H744" s="96">
        <f>H745</f>
        <v>63324.6</v>
      </c>
    </row>
    <row r="745" spans="1:8" ht="18.75" customHeight="1">
      <c r="A745" s="18"/>
      <c r="B745" s="18"/>
      <c r="C745" s="18" t="s">
        <v>5</v>
      </c>
      <c r="D745" s="18" t="s">
        <v>274</v>
      </c>
      <c r="E745" s="95" t="s">
        <v>6</v>
      </c>
      <c r="F745" s="96">
        <f>F746+F750</f>
        <v>82018.23816</v>
      </c>
      <c r="G745" s="96">
        <f>G746+G750</f>
        <v>70360.7</v>
      </c>
      <c r="H745" s="96">
        <f>H746+H750</f>
        <v>63324.6</v>
      </c>
    </row>
    <row r="746" spans="1:8" ht="18.75" customHeight="1">
      <c r="A746" s="18"/>
      <c r="B746" s="18"/>
      <c r="C746" s="18" t="s">
        <v>7</v>
      </c>
      <c r="D746" s="18" t="s">
        <v>274</v>
      </c>
      <c r="E746" s="95" t="s">
        <v>8</v>
      </c>
      <c r="F746" s="96">
        <f aca="true" t="shared" si="65" ref="F746:H748">F747</f>
        <v>3839.73816</v>
      </c>
      <c r="G746" s="96"/>
      <c r="H746" s="96"/>
    </row>
    <row r="747" spans="1:8" ht="37.5" customHeight="1">
      <c r="A747" s="18"/>
      <c r="B747" s="18"/>
      <c r="C747" s="18" t="s">
        <v>9</v>
      </c>
      <c r="D747" s="18"/>
      <c r="E747" s="95" t="s">
        <v>464</v>
      </c>
      <c r="F747" s="96">
        <f t="shared" si="65"/>
        <v>3839.73816</v>
      </c>
      <c r="G747" s="96"/>
      <c r="H747" s="96"/>
    </row>
    <row r="748" spans="1:8" ht="18.75" customHeight="1">
      <c r="A748" s="14"/>
      <c r="B748" s="18"/>
      <c r="C748" s="14" t="s">
        <v>606</v>
      </c>
      <c r="D748" s="14"/>
      <c r="E748" s="45" t="s">
        <v>623</v>
      </c>
      <c r="F748" s="55">
        <f t="shared" si="65"/>
        <v>3839.73816</v>
      </c>
      <c r="G748" s="55"/>
      <c r="H748" s="55"/>
    </row>
    <row r="749" spans="1:8" ht="18.75" customHeight="1">
      <c r="A749" s="14"/>
      <c r="B749" s="18"/>
      <c r="C749" s="14"/>
      <c r="D749" s="14" t="s">
        <v>11</v>
      </c>
      <c r="E749" s="46" t="s">
        <v>12</v>
      </c>
      <c r="F749" s="55">
        <v>3839.73816</v>
      </c>
      <c r="G749" s="55"/>
      <c r="H749" s="55"/>
    </row>
    <row r="750" spans="1:8" ht="25.5" customHeight="1">
      <c r="A750" s="18"/>
      <c r="B750" s="18"/>
      <c r="C750" s="18" t="s">
        <v>25</v>
      </c>
      <c r="D750" s="18" t="s">
        <v>274</v>
      </c>
      <c r="E750" s="95" t="s">
        <v>402</v>
      </c>
      <c r="F750" s="96">
        <f aca="true" t="shared" si="66" ref="F750:H752">F751</f>
        <v>78178.5</v>
      </c>
      <c r="G750" s="96">
        <f t="shared" si="66"/>
        <v>70360.7</v>
      </c>
      <c r="H750" s="96">
        <f t="shared" si="66"/>
        <v>63324.6</v>
      </c>
    </row>
    <row r="751" spans="1:8" ht="21" customHeight="1">
      <c r="A751" s="18"/>
      <c r="B751" s="18"/>
      <c r="C751" s="18" t="s">
        <v>26</v>
      </c>
      <c r="D751" s="18"/>
      <c r="E751" s="95" t="s">
        <v>27</v>
      </c>
      <c r="F751" s="96">
        <f t="shared" si="66"/>
        <v>78178.5</v>
      </c>
      <c r="G751" s="96">
        <f t="shared" si="66"/>
        <v>70360.7</v>
      </c>
      <c r="H751" s="96">
        <f t="shared" si="66"/>
        <v>63324.6</v>
      </c>
    </row>
    <row r="752" spans="1:8" ht="29.25" customHeight="1">
      <c r="A752" s="14"/>
      <c r="B752" s="14"/>
      <c r="C752" s="14" t="s">
        <v>35</v>
      </c>
      <c r="D752" s="14" t="s">
        <v>274</v>
      </c>
      <c r="E752" s="45" t="s">
        <v>36</v>
      </c>
      <c r="F752" s="54">
        <f t="shared" si="66"/>
        <v>78178.5</v>
      </c>
      <c r="G752" s="54">
        <f t="shared" si="66"/>
        <v>70360.7</v>
      </c>
      <c r="H752" s="54">
        <f t="shared" si="66"/>
        <v>63324.6</v>
      </c>
    </row>
    <row r="753" spans="1:8" ht="24.75" customHeight="1">
      <c r="A753" s="14"/>
      <c r="B753" s="14"/>
      <c r="C753" s="14"/>
      <c r="D753" s="14" t="s">
        <v>11</v>
      </c>
      <c r="E753" s="46" t="s">
        <v>12</v>
      </c>
      <c r="F753" s="54">
        <v>78178.5</v>
      </c>
      <c r="G753" s="54">
        <v>70360.7</v>
      </c>
      <c r="H753" s="54">
        <v>63324.6</v>
      </c>
    </row>
    <row r="754" spans="1:8" ht="18.75" customHeight="1">
      <c r="A754" s="14"/>
      <c r="B754" s="100" t="s">
        <v>405</v>
      </c>
      <c r="C754" s="49"/>
      <c r="D754" s="49"/>
      <c r="E754" s="97" t="s">
        <v>449</v>
      </c>
      <c r="F754" s="96">
        <f aca="true" t="shared" si="67" ref="F754:H756">F755</f>
        <v>28156.2</v>
      </c>
      <c r="G754" s="96">
        <f t="shared" si="67"/>
        <v>28156.2</v>
      </c>
      <c r="H754" s="96">
        <f t="shared" si="67"/>
        <v>28156.2</v>
      </c>
    </row>
    <row r="755" spans="1:8" ht="18.75" customHeight="1">
      <c r="A755" s="18"/>
      <c r="B755" s="18"/>
      <c r="C755" s="18" t="s">
        <v>5</v>
      </c>
      <c r="D755" s="18" t="s">
        <v>274</v>
      </c>
      <c r="E755" s="95" t="s">
        <v>6</v>
      </c>
      <c r="F755" s="96">
        <f t="shared" si="67"/>
        <v>28156.2</v>
      </c>
      <c r="G755" s="96">
        <f t="shared" si="67"/>
        <v>28156.2</v>
      </c>
      <c r="H755" s="96">
        <f t="shared" si="67"/>
        <v>28156.2</v>
      </c>
    </row>
    <row r="756" spans="1:8" ht="22.5" customHeight="1">
      <c r="A756" s="18"/>
      <c r="B756" s="18"/>
      <c r="C756" s="18" t="s">
        <v>25</v>
      </c>
      <c r="D756" s="18" t="s">
        <v>274</v>
      </c>
      <c r="E756" s="95" t="s">
        <v>402</v>
      </c>
      <c r="F756" s="96">
        <f t="shared" si="67"/>
        <v>28156.2</v>
      </c>
      <c r="G756" s="96">
        <f t="shared" si="67"/>
        <v>28156.2</v>
      </c>
      <c r="H756" s="96">
        <f t="shared" si="67"/>
        <v>28156.2</v>
      </c>
    </row>
    <row r="757" spans="1:8" ht="18.75" customHeight="1">
      <c r="A757" s="18"/>
      <c r="B757" s="18"/>
      <c r="C757" s="18" t="s">
        <v>39</v>
      </c>
      <c r="D757" s="18"/>
      <c r="E757" s="95" t="s">
        <v>40</v>
      </c>
      <c r="F757" s="96">
        <f>F758+F760</f>
        <v>28156.2</v>
      </c>
      <c r="G757" s="96">
        <f>G758+G760</f>
        <v>28156.2</v>
      </c>
      <c r="H757" s="96">
        <f>H758+H760</f>
        <v>28156.2</v>
      </c>
    </row>
    <row r="758" spans="1:8" ht="18.75" customHeight="1">
      <c r="A758" s="18"/>
      <c r="B758" s="18"/>
      <c r="C758" s="48" t="s">
        <v>42</v>
      </c>
      <c r="D758" s="14" t="s">
        <v>274</v>
      </c>
      <c r="E758" s="45" t="s">
        <v>501</v>
      </c>
      <c r="F758" s="54">
        <f>F759</f>
        <v>5991.2</v>
      </c>
      <c r="G758" s="54">
        <f>G759</f>
        <v>5991.2</v>
      </c>
      <c r="H758" s="54">
        <f>H759</f>
        <v>5991.2</v>
      </c>
    </row>
    <row r="759" spans="1:8" ht="18.75" customHeight="1">
      <c r="A759" s="14"/>
      <c r="B759" s="14"/>
      <c r="C759" s="48"/>
      <c r="D759" s="14" t="s">
        <v>11</v>
      </c>
      <c r="E759" s="46" t="s">
        <v>12</v>
      </c>
      <c r="F759" s="54">
        <v>5991.2</v>
      </c>
      <c r="G759" s="54">
        <v>5991.2</v>
      </c>
      <c r="H759" s="54">
        <v>5991.2</v>
      </c>
    </row>
    <row r="760" spans="1:8" s="82" customFormat="1" ht="18.75" customHeight="1">
      <c r="A760" s="83"/>
      <c r="B760" s="83"/>
      <c r="C760" s="86" t="s">
        <v>430</v>
      </c>
      <c r="D760" s="86"/>
      <c r="E760" s="119" t="s">
        <v>44</v>
      </c>
      <c r="F760" s="102">
        <f>F761+F762+F763+F764</f>
        <v>22165</v>
      </c>
      <c r="G760" s="102">
        <f>G761+G762+G763+G764</f>
        <v>22165</v>
      </c>
      <c r="H760" s="102">
        <f>H761+H762+H763+H764</f>
        <v>22165</v>
      </c>
    </row>
    <row r="761" spans="1:8" s="82" customFormat="1" ht="18.75" customHeight="1">
      <c r="A761" s="83"/>
      <c r="B761" s="83"/>
      <c r="C761" s="86"/>
      <c r="D761" s="83" t="s">
        <v>14</v>
      </c>
      <c r="E761" s="84" t="s">
        <v>15</v>
      </c>
      <c r="F761" s="102">
        <v>6021.3</v>
      </c>
      <c r="G761" s="102">
        <v>6021.3</v>
      </c>
      <c r="H761" s="102">
        <v>6021.3</v>
      </c>
    </row>
    <row r="762" spans="1:8" s="82" customFormat="1" ht="18.75" customHeight="1">
      <c r="A762" s="83"/>
      <c r="B762" s="83"/>
      <c r="C762" s="86"/>
      <c r="D762" s="83" t="s">
        <v>19</v>
      </c>
      <c r="E762" s="84" t="s">
        <v>20</v>
      </c>
      <c r="F762" s="102">
        <v>675</v>
      </c>
      <c r="G762" s="102">
        <v>675</v>
      </c>
      <c r="H762" s="102">
        <v>675</v>
      </c>
    </row>
    <row r="763" spans="1:8" s="82" customFormat="1" ht="18.75" customHeight="1">
      <c r="A763" s="83"/>
      <c r="B763" s="83"/>
      <c r="C763" s="86"/>
      <c r="D763" s="83" t="s">
        <v>11</v>
      </c>
      <c r="E763" s="84" t="s">
        <v>12</v>
      </c>
      <c r="F763" s="102">
        <f>6393.6+665</f>
        <v>7058.6</v>
      </c>
      <c r="G763" s="102">
        <f>6393.6+665</f>
        <v>7058.6</v>
      </c>
      <c r="H763" s="102">
        <f>6393.6+665</f>
        <v>7058.6</v>
      </c>
    </row>
    <row r="764" spans="1:8" s="82" customFormat="1" ht="18.75" customHeight="1">
      <c r="A764" s="83"/>
      <c r="B764" s="83"/>
      <c r="C764" s="86"/>
      <c r="D764" s="83" t="s">
        <v>45</v>
      </c>
      <c r="E764" s="84" t="s">
        <v>46</v>
      </c>
      <c r="F764" s="102">
        <v>8410.1</v>
      </c>
      <c r="G764" s="102">
        <v>8410.1</v>
      </c>
      <c r="H764" s="102">
        <v>8410.1</v>
      </c>
    </row>
    <row r="765" spans="1:8" ht="18.75" customHeight="1">
      <c r="A765" s="14"/>
      <c r="B765" s="100" t="s">
        <v>369</v>
      </c>
      <c r="C765" s="49"/>
      <c r="D765" s="49"/>
      <c r="E765" s="97" t="s">
        <v>370</v>
      </c>
      <c r="F765" s="96">
        <f>F766+F790</f>
        <v>24917.1</v>
      </c>
      <c r="G765" s="96">
        <f>G766+G790</f>
        <v>22481.600000000002</v>
      </c>
      <c r="H765" s="96">
        <f>H766+H790</f>
        <v>20394.9</v>
      </c>
    </row>
    <row r="766" spans="1:8" ht="18.75" customHeight="1">
      <c r="A766" s="18"/>
      <c r="B766" s="18"/>
      <c r="C766" s="18" t="s">
        <v>5</v>
      </c>
      <c r="D766" s="18" t="s">
        <v>274</v>
      </c>
      <c r="E766" s="95" t="s">
        <v>6</v>
      </c>
      <c r="F766" s="96">
        <f>F767+F779</f>
        <v>24782.1</v>
      </c>
      <c r="G766" s="96">
        <f>G767+G779</f>
        <v>22366.600000000002</v>
      </c>
      <c r="H766" s="96">
        <f>H767+H779</f>
        <v>20279.9</v>
      </c>
    </row>
    <row r="767" spans="1:8" ht="18.75" customHeight="1">
      <c r="A767" s="18"/>
      <c r="B767" s="18"/>
      <c r="C767" s="18" t="s">
        <v>7</v>
      </c>
      <c r="D767" s="18" t="s">
        <v>274</v>
      </c>
      <c r="E767" s="95" t="s">
        <v>8</v>
      </c>
      <c r="F767" s="96">
        <f>F768</f>
        <v>670.6</v>
      </c>
      <c r="G767" s="96">
        <f>G768</f>
        <v>591.1</v>
      </c>
      <c r="H767" s="96">
        <f>H768</f>
        <v>548.9000000000001</v>
      </c>
    </row>
    <row r="768" spans="1:8" ht="37.5" customHeight="1">
      <c r="A768" s="18"/>
      <c r="B768" s="18"/>
      <c r="C768" s="18" t="s">
        <v>16</v>
      </c>
      <c r="D768" s="18"/>
      <c r="E768" s="95" t="s">
        <v>457</v>
      </c>
      <c r="F768" s="96">
        <f>F769+F773+F776</f>
        <v>670.6</v>
      </c>
      <c r="G768" s="96">
        <f>G769+G773+G776</f>
        <v>591.1</v>
      </c>
      <c r="H768" s="96">
        <f>H769+H773+H776</f>
        <v>548.9000000000001</v>
      </c>
    </row>
    <row r="769" spans="1:8" ht="18.75" customHeight="1">
      <c r="A769" s="18"/>
      <c r="B769" s="120"/>
      <c r="C769" s="14" t="s">
        <v>17</v>
      </c>
      <c r="D769" s="14" t="s">
        <v>274</v>
      </c>
      <c r="E769" s="45" t="s">
        <v>18</v>
      </c>
      <c r="F769" s="54">
        <f>F770+F771+F772</f>
        <v>438.4</v>
      </c>
      <c r="G769" s="54">
        <f>G770+G771+G772</f>
        <v>383</v>
      </c>
      <c r="H769" s="54">
        <f>H770+H771+H772</f>
        <v>351.6</v>
      </c>
    </row>
    <row r="770" spans="1:8" ht="18.75" customHeight="1">
      <c r="A770" s="14"/>
      <c r="B770" s="14"/>
      <c r="C770" s="14"/>
      <c r="D770" s="14" t="s">
        <v>14</v>
      </c>
      <c r="E770" s="46" t="s">
        <v>15</v>
      </c>
      <c r="F770" s="54">
        <v>49.8</v>
      </c>
      <c r="G770" s="54">
        <v>49.8</v>
      </c>
      <c r="H770" s="54">
        <v>49.8</v>
      </c>
    </row>
    <row r="771" spans="1:8" ht="18.75" customHeight="1">
      <c r="A771" s="14"/>
      <c r="B771" s="14"/>
      <c r="C771" s="14"/>
      <c r="D771" s="14" t="s">
        <v>19</v>
      </c>
      <c r="E771" s="46" t="s">
        <v>20</v>
      </c>
      <c r="F771" s="54">
        <v>19.2</v>
      </c>
      <c r="G771" s="54">
        <v>19.2</v>
      </c>
      <c r="H771" s="54">
        <v>19.2</v>
      </c>
    </row>
    <row r="772" spans="1:8" ht="18.75" customHeight="1">
      <c r="A772" s="14"/>
      <c r="B772" s="14"/>
      <c r="C772" s="14"/>
      <c r="D772" s="14" t="s">
        <v>11</v>
      </c>
      <c r="E772" s="46" t="s">
        <v>12</v>
      </c>
      <c r="F772" s="54">
        <v>369.4</v>
      </c>
      <c r="G772" s="54">
        <v>314</v>
      </c>
      <c r="H772" s="54">
        <v>282.6</v>
      </c>
    </row>
    <row r="773" spans="1:8" ht="18.75" customHeight="1">
      <c r="A773" s="18"/>
      <c r="B773" s="18"/>
      <c r="C773" s="14" t="s">
        <v>21</v>
      </c>
      <c r="D773" s="14" t="s">
        <v>274</v>
      </c>
      <c r="E773" s="45" t="s">
        <v>22</v>
      </c>
      <c r="F773" s="54">
        <f>F774+F775</f>
        <v>127.2</v>
      </c>
      <c r="G773" s="54">
        <f>G774+G775</f>
        <v>108.1</v>
      </c>
      <c r="H773" s="54">
        <f>H774+H775</f>
        <v>97.3</v>
      </c>
    </row>
    <row r="774" spans="1:8" ht="18.75" customHeight="1">
      <c r="A774" s="14"/>
      <c r="B774" s="14"/>
      <c r="C774" s="14"/>
      <c r="D774" s="14" t="s">
        <v>14</v>
      </c>
      <c r="E774" s="46" t="s">
        <v>15</v>
      </c>
      <c r="F774" s="54">
        <v>27.2</v>
      </c>
      <c r="G774" s="54">
        <v>23.1</v>
      </c>
      <c r="H774" s="54">
        <v>20.8</v>
      </c>
    </row>
    <row r="775" spans="1:8" ht="18.75" customHeight="1">
      <c r="A775" s="14"/>
      <c r="B775" s="14"/>
      <c r="C775" s="14"/>
      <c r="D775" s="14" t="s">
        <v>11</v>
      </c>
      <c r="E775" s="46" t="s">
        <v>12</v>
      </c>
      <c r="F775" s="54">
        <v>100</v>
      </c>
      <c r="G775" s="54">
        <v>85</v>
      </c>
      <c r="H775" s="54">
        <v>76.5</v>
      </c>
    </row>
    <row r="776" spans="1:8" ht="18.75" customHeight="1">
      <c r="A776" s="18"/>
      <c r="B776" s="18"/>
      <c r="C776" s="14" t="s">
        <v>24</v>
      </c>
      <c r="D776" s="14" t="s">
        <v>274</v>
      </c>
      <c r="E776" s="45" t="s">
        <v>567</v>
      </c>
      <c r="F776" s="54">
        <f>F777+F778</f>
        <v>105</v>
      </c>
      <c r="G776" s="54">
        <f>G777+G778</f>
        <v>100</v>
      </c>
      <c r="H776" s="54">
        <f>H777+H778</f>
        <v>100</v>
      </c>
    </row>
    <row r="777" spans="1:8" ht="18.75" customHeight="1">
      <c r="A777" s="14"/>
      <c r="B777" s="14"/>
      <c r="C777" s="14"/>
      <c r="D777" s="14" t="s">
        <v>14</v>
      </c>
      <c r="E777" s="46" t="s">
        <v>15</v>
      </c>
      <c r="F777" s="54">
        <v>35</v>
      </c>
      <c r="G777" s="54">
        <v>30</v>
      </c>
      <c r="H777" s="54">
        <v>30</v>
      </c>
    </row>
    <row r="778" spans="1:8" ht="18.75" customHeight="1">
      <c r="A778" s="14"/>
      <c r="B778" s="14"/>
      <c r="C778" s="14"/>
      <c r="D778" s="14" t="s">
        <v>19</v>
      </c>
      <c r="E778" s="46" t="s">
        <v>20</v>
      </c>
      <c r="F778" s="54">
        <v>70</v>
      </c>
      <c r="G778" s="54">
        <v>70</v>
      </c>
      <c r="H778" s="54">
        <v>70</v>
      </c>
    </row>
    <row r="779" spans="1:8" ht="18.75" customHeight="1">
      <c r="A779" s="18"/>
      <c r="B779" s="18"/>
      <c r="C779" s="18" t="s">
        <v>25</v>
      </c>
      <c r="D779" s="18" t="s">
        <v>274</v>
      </c>
      <c r="E779" s="95" t="s">
        <v>402</v>
      </c>
      <c r="F779" s="96">
        <f>F780+F786</f>
        <v>24111.5</v>
      </c>
      <c r="G779" s="96">
        <f>G780+G786</f>
        <v>21775.500000000004</v>
      </c>
      <c r="H779" s="96">
        <f>H780+H786</f>
        <v>19731</v>
      </c>
    </row>
    <row r="780" spans="1:8" ht="18.75" customHeight="1">
      <c r="A780" s="18"/>
      <c r="B780" s="18"/>
      <c r="C780" s="18" t="s">
        <v>26</v>
      </c>
      <c r="D780" s="18"/>
      <c r="E780" s="95" t="s">
        <v>27</v>
      </c>
      <c r="F780" s="96">
        <f>F781+F784</f>
        <v>23306.2</v>
      </c>
      <c r="G780" s="96">
        <f>G781+G784</f>
        <v>20951.800000000003</v>
      </c>
      <c r="H780" s="96">
        <f>H781+H784</f>
        <v>18856.6</v>
      </c>
    </row>
    <row r="781" spans="1:8" ht="18.75" customHeight="1">
      <c r="A781" s="18"/>
      <c r="B781" s="18"/>
      <c r="C781" s="14" t="s">
        <v>29</v>
      </c>
      <c r="D781" s="14" t="s">
        <v>274</v>
      </c>
      <c r="E781" s="45" t="s">
        <v>30</v>
      </c>
      <c r="F781" s="54">
        <f>F782+F783</f>
        <v>10188.7</v>
      </c>
      <c r="G781" s="54">
        <f>G782+G783</f>
        <v>9801.800000000001</v>
      </c>
      <c r="H781" s="54">
        <f>H782+H783</f>
        <v>8821.599999999999</v>
      </c>
    </row>
    <row r="782" spans="1:8" ht="37.5" customHeight="1">
      <c r="A782" s="14"/>
      <c r="B782" s="14"/>
      <c r="C782" s="14"/>
      <c r="D782" s="14" t="s">
        <v>31</v>
      </c>
      <c r="E782" s="46" t="s">
        <v>32</v>
      </c>
      <c r="F782" s="54">
        <v>10056</v>
      </c>
      <c r="G782" s="54">
        <v>9669.2</v>
      </c>
      <c r="H782" s="54">
        <v>8702.3</v>
      </c>
    </row>
    <row r="783" spans="1:8" ht="18.75" customHeight="1">
      <c r="A783" s="14"/>
      <c r="B783" s="14"/>
      <c r="C783" s="14"/>
      <c r="D783" s="14" t="s">
        <v>14</v>
      </c>
      <c r="E783" s="46" t="s">
        <v>15</v>
      </c>
      <c r="F783" s="54">
        <v>132.7</v>
      </c>
      <c r="G783" s="54">
        <v>132.6</v>
      </c>
      <c r="H783" s="54">
        <v>119.3</v>
      </c>
    </row>
    <row r="784" spans="1:8" ht="23.25" customHeight="1">
      <c r="A784" s="18"/>
      <c r="B784" s="18"/>
      <c r="C784" s="14" t="s">
        <v>37</v>
      </c>
      <c r="D784" s="14" t="s">
        <v>274</v>
      </c>
      <c r="E784" s="45" t="s">
        <v>38</v>
      </c>
      <c r="F784" s="54">
        <f>F785</f>
        <v>13117.5</v>
      </c>
      <c r="G784" s="54">
        <f>G785</f>
        <v>11150</v>
      </c>
      <c r="H784" s="54">
        <f>H785</f>
        <v>10035</v>
      </c>
    </row>
    <row r="785" spans="1:8" ht="24.75" customHeight="1">
      <c r="A785" s="14"/>
      <c r="B785" s="14"/>
      <c r="C785" s="14"/>
      <c r="D785" s="14" t="s">
        <v>11</v>
      </c>
      <c r="E785" s="46" t="s">
        <v>12</v>
      </c>
      <c r="F785" s="54">
        <v>13117.5</v>
      </c>
      <c r="G785" s="54">
        <v>11150</v>
      </c>
      <c r="H785" s="54">
        <v>10035</v>
      </c>
    </row>
    <row r="786" spans="1:8" ht="18.75" customHeight="1">
      <c r="A786" s="14"/>
      <c r="B786" s="14"/>
      <c r="C786" s="49" t="s">
        <v>39</v>
      </c>
      <c r="D786" s="13"/>
      <c r="E786" s="103" t="s">
        <v>40</v>
      </c>
      <c r="F786" s="96">
        <f>F787</f>
        <v>805.3</v>
      </c>
      <c r="G786" s="96">
        <f>G787</f>
        <v>823.6999999999999</v>
      </c>
      <c r="H786" s="96">
        <f>H787</f>
        <v>874.4</v>
      </c>
    </row>
    <row r="787" spans="1:8" s="82" customFormat="1" ht="22.5" customHeight="1">
      <c r="A787" s="83"/>
      <c r="B787" s="83"/>
      <c r="C787" s="86" t="s">
        <v>283</v>
      </c>
      <c r="D787" s="86"/>
      <c r="E787" s="118" t="s">
        <v>438</v>
      </c>
      <c r="F787" s="102">
        <f>F788+F789</f>
        <v>805.3</v>
      </c>
      <c r="G787" s="102">
        <f>G788+G789</f>
        <v>823.6999999999999</v>
      </c>
      <c r="H787" s="102">
        <f>H788+H789</f>
        <v>874.4</v>
      </c>
    </row>
    <row r="788" spans="1:8" s="82" customFormat="1" ht="18.75" customHeight="1">
      <c r="A788" s="83"/>
      <c r="B788" s="83"/>
      <c r="C788" s="83"/>
      <c r="D788" s="83" t="s">
        <v>14</v>
      </c>
      <c r="E788" s="84" t="s">
        <v>15</v>
      </c>
      <c r="F788" s="102">
        <f>223.5</f>
        <v>223.5</v>
      </c>
      <c r="G788" s="102">
        <f>241.9</f>
        <v>241.9</v>
      </c>
      <c r="H788" s="102">
        <f>292.6</f>
        <v>292.6</v>
      </c>
    </row>
    <row r="789" spans="1:8" s="82" customFormat="1" ht="18.75" customHeight="1">
      <c r="A789" s="83"/>
      <c r="B789" s="83"/>
      <c r="C789" s="83"/>
      <c r="D789" s="83" t="s">
        <v>11</v>
      </c>
      <c r="E789" s="84" t="s">
        <v>12</v>
      </c>
      <c r="F789" s="102">
        <v>581.8</v>
      </c>
      <c r="G789" s="102">
        <v>581.8</v>
      </c>
      <c r="H789" s="102">
        <v>581.8</v>
      </c>
    </row>
    <row r="790" spans="1:8" ht="27" customHeight="1">
      <c r="A790" s="18"/>
      <c r="B790" s="18"/>
      <c r="C790" s="18" t="s">
        <v>81</v>
      </c>
      <c r="D790" s="18" t="s">
        <v>274</v>
      </c>
      <c r="E790" s="95" t="s">
        <v>484</v>
      </c>
      <c r="F790" s="96">
        <f>F791</f>
        <v>135</v>
      </c>
      <c r="G790" s="96">
        <f>G791</f>
        <v>115</v>
      </c>
      <c r="H790" s="96">
        <f>H791</f>
        <v>115</v>
      </c>
    </row>
    <row r="791" spans="1:8" ht="18.75" customHeight="1">
      <c r="A791" s="18"/>
      <c r="B791" s="18"/>
      <c r="C791" s="18" t="s">
        <v>82</v>
      </c>
      <c r="D791" s="18" t="s">
        <v>274</v>
      </c>
      <c r="E791" s="95" t="s">
        <v>331</v>
      </c>
      <c r="F791" s="96">
        <f>F792+F795</f>
        <v>135</v>
      </c>
      <c r="G791" s="96">
        <f>G792+G795</f>
        <v>115</v>
      </c>
      <c r="H791" s="96">
        <f>H792+H795</f>
        <v>115</v>
      </c>
    </row>
    <row r="792" spans="1:8" ht="18.75" customHeight="1">
      <c r="A792" s="18"/>
      <c r="B792" s="18"/>
      <c r="C792" s="18" t="s">
        <v>83</v>
      </c>
      <c r="D792" s="18"/>
      <c r="E792" s="95" t="s">
        <v>84</v>
      </c>
      <c r="F792" s="96">
        <f aca="true" t="shared" si="68" ref="F792:H793">F793</f>
        <v>75</v>
      </c>
      <c r="G792" s="96">
        <f t="shared" si="68"/>
        <v>65</v>
      </c>
      <c r="H792" s="96">
        <f t="shared" si="68"/>
        <v>65</v>
      </c>
    </row>
    <row r="793" spans="1:8" ht="18.75" customHeight="1">
      <c r="A793" s="18"/>
      <c r="B793" s="18"/>
      <c r="C793" s="14" t="s">
        <v>86</v>
      </c>
      <c r="D793" s="14" t="s">
        <v>274</v>
      </c>
      <c r="E793" s="45" t="s">
        <v>506</v>
      </c>
      <c r="F793" s="54">
        <f t="shared" si="68"/>
        <v>75</v>
      </c>
      <c r="G793" s="54">
        <f t="shared" si="68"/>
        <v>65</v>
      </c>
      <c r="H793" s="54">
        <f t="shared" si="68"/>
        <v>65</v>
      </c>
    </row>
    <row r="794" spans="1:8" ht="18.75" customHeight="1">
      <c r="A794" s="14"/>
      <c r="B794" s="14"/>
      <c r="C794" s="14"/>
      <c r="D794" s="14" t="s">
        <v>14</v>
      </c>
      <c r="E794" s="46" t="s">
        <v>15</v>
      </c>
      <c r="F794" s="54">
        <v>75</v>
      </c>
      <c r="G794" s="54">
        <v>65</v>
      </c>
      <c r="H794" s="54">
        <v>65</v>
      </c>
    </row>
    <row r="795" spans="1:8" ht="21.75" customHeight="1">
      <c r="A795" s="18"/>
      <c r="B795" s="18"/>
      <c r="C795" s="18" t="s">
        <v>87</v>
      </c>
      <c r="D795" s="14"/>
      <c r="E795" s="20" t="s">
        <v>507</v>
      </c>
      <c r="F795" s="96">
        <f aca="true" t="shared" si="69" ref="F795:H796">F796</f>
        <v>60</v>
      </c>
      <c r="G795" s="96">
        <f t="shared" si="69"/>
        <v>50</v>
      </c>
      <c r="H795" s="96">
        <f t="shared" si="69"/>
        <v>50</v>
      </c>
    </row>
    <row r="796" spans="1:8" ht="25.5" customHeight="1">
      <c r="A796" s="18"/>
      <c r="B796" s="18"/>
      <c r="C796" s="14" t="s">
        <v>88</v>
      </c>
      <c r="D796" s="14" t="s">
        <v>274</v>
      </c>
      <c r="E796" s="23" t="s">
        <v>508</v>
      </c>
      <c r="F796" s="54">
        <f t="shared" si="69"/>
        <v>60</v>
      </c>
      <c r="G796" s="54">
        <f t="shared" si="69"/>
        <v>50</v>
      </c>
      <c r="H796" s="54">
        <f t="shared" si="69"/>
        <v>50</v>
      </c>
    </row>
    <row r="797" spans="1:8" ht="18.75" customHeight="1">
      <c r="A797" s="14"/>
      <c r="B797" s="14"/>
      <c r="C797" s="14"/>
      <c r="D797" s="14" t="s">
        <v>14</v>
      </c>
      <c r="E797" s="46" t="s">
        <v>15</v>
      </c>
      <c r="F797" s="54">
        <v>60</v>
      </c>
      <c r="G797" s="54">
        <v>50</v>
      </c>
      <c r="H797" s="54">
        <v>50</v>
      </c>
    </row>
    <row r="798" spans="1:8" ht="18.75" customHeight="1">
      <c r="A798" s="14"/>
      <c r="B798" s="49" t="s">
        <v>379</v>
      </c>
      <c r="C798" s="49"/>
      <c r="D798" s="49"/>
      <c r="E798" s="97" t="s">
        <v>380</v>
      </c>
      <c r="F798" s="96">
        <f>F799</f>
        <v>42562.5</v>
      </c>
      <c r="G798" s="96">
        <f>G799</f>
        <v>43842.3</v>
      </c>
      <c r="H798" s="96">
        <f>H799</f>
        <v>44572.1</v>
      </c>
    </row>
    <row r="799" spans="1:8" ht="18.75" customHeight="1">
      <c r="A799" s="14"/>
      <c r="B799" s="49" t="s">
        <v>407</v>
      </c>
      <c r="C799" s="49"/>
      <c r="D799" s="49"/>
      <c r="E799" s="97" t="s">
        <v>383</v>
      </c>
      <c r="F799" s="96">
        <f>F800+F810</f>
        <v>42562.5</v>
      </c>
      <c r="G799" s="96">
        <f>G800+G810</f>
        <v>43842.3</v>
      </c>
      <c r="H799" s="96">
        <f>H800+H810</f>
        <v>44572.1</v>
      </c>
    </row>
    <row r="800" spans="1:8" ht="18.75" customHeight="1">
      <c r="A800" s="18"/>
      <c r="B800" s="18"/>
      <c r="C800" s="18" t="s">
        <v>5</v>
      </c>
      <c r="D800" s="18" t="s">
        <v>274</v>
      </c>
      <c r="E800" s="95" t="s">
        <v>6</v>
      </c>
      <c r="F800" s="96">
        <f aca="true" t="shared" si="70" ref="F800:H801">F801</f>
        <v>41736.5</v>
      </c>
      <c r="G800" s="96">
        <f t="shared" si="70"/>
        <v>43016.3</v>
      </c>
      <c r="H800" s="96">
        <f t="shared" si="70"/>
        <v>43746.1</v>
      </c>
    </row>
    <row r="801" spans="1:8" ht="24.75" customHeight="1">
      <c r="A801" s="18"/>
      <c r="B801" s="18"/>
      <c r="C801" s="18" t="s">
        <v>25</v>
      </c>
      <c r="D801" s="18" t="s">
        <v>274</v>
      </c>
      <c r="E801" s="95" t="s">
        <v>402</v>
      </c>
      <c r="F801" s="96">
        <f t="shared" si="70"/>
        <v>41736.5</v>
      </c>
      <c r="G801" s="96">
        <f t="shared" si="70"/>
        <v>43016.3</v>
      </c>
      <c r="H801" s="96">
        <f t="shared" si="70"/>
        <v>43746.1</v>
      </c>
    </row>
    <row r="802" spans="1:8" ht="18.75" customHeight="1">
      <c r="A802" s="18"/>
      <c r="B802" s="18"/>
      <c r="C802" s="18" t="s">
        <v>39</v>
      </c>
      <c r="D802" s="18"/>
      <c r="E802" s="95" t="s">
        <v>40</v>
      </c>
      <c r="F802" s="96">
        <f>F803+F805+F808</f>
        <v>41736.5</v>
      </c>
      <c r="G802" s="96">
        <f>G803+G805+G808</f>
        <v>43016.3</v>
      </c>
      <c r="H802" s="96">
        <f>H803+H805+H808</f>
        <v>43746.1</v>
      </c>
    </row>
    <row r="803" spans="1:8" ht="18.75" customHeight="1">
      <c r="A803" s="18"/>
      <c r="B803" s="18"/>
      <c r="C803" s="14" t="s">
        <v>41</v>
      </c>
      <c r="D803" s="14" t="s">
        <v>274</v>
      </c>
      <c r="E803" s="45" t="s">
        <v>533</v>
      </c>
      <c r="F803" s="54">
        <f>F804</f>
        <v>50</v>
      </c>
      <c r="G803" s="54">
        <f>G804</f>
        <v>50</v>
      </c>
      <c r="H803" s="54">
        <f>H804</f>
        <v>50</v>
      </c>
    </row>
    <row r="804" spans="1:8" ht="18.75" customHeight="1">
      <c r="A804" s="14"/>
      <c r="B804" s="14"/>
      <c r="C804" s="14"/>
      <c r="D804" s="14" t="s">
        <v>19</v>
      </c>
      <c r="E804" s="46" t="s">
        <v>20</v>
      </c>
      <c r="F804" s="54">
        <v>50</v>
      </c>
      <c r="G804" s="54">
        <v>50</v>
      </c>
      <c r="H804" s="54">
        <v>50</v>
      </c>
    </row>
    <row r="805" spans="1:8" s="82" customFormat="1" ht="18.75" customHeight="1">
      <c r="A805" s="83"/>
      <c r="B805" s="83"/>
      <c r="C805" s="86" t="s">
        <v>283</v>
      </c>
      <c r="D805" s="86"/>
      <c r="E805" s="118" t="s">
        <v>438</v>
      </c>
      <c r="F805" s="102">
        <f>F806+F807</f>
        <v>37394.8</v>
      </c>
      <c r="G805" s="102">
        <f>G806+G807</f>
        <v>38674.600000000006</v>
      </c>
      <c r="H805" s="102">
        <f>H806+H807</f>
        <v>39404.4</v>
      </c>
    </row>
    <row r="806" spans="1:8" s="82" customFormat="1" ht="18.75" customHeight="1">
      <c r="A806" s="83"/>
      <c r="B806" s="83"/>
      <c r="C806" s="86"/>
      <c r="D806" s="83" t="s">
        <v>19</v>
      </c>
      <c r="E806" s="84" t="s">
        <v>20</v>
      </c>
      <c r="F806" s="102">
        <f>678.3+1620+535.2+3080.3</f>
        <v>5913.8</v>
      </c>
      <c r="G806" s="102">
        <f>678.3+1495+535.2+3206.8</f>
        <v>5915.3</v>
      </c>
      <c r="H806" s="102">
        <f>678.3+1345+535.2+3295</f>
        <v>5853.5</v>
      </c>
    </row>
    <row r="807" spans="1:8" s="82" customFormat="1" ht="18.75" customHeight="1">
      <c r="A807" s="83"/>
      <c r="B807" s="83"/>
      <c r="C807" s="86"/>
      <c r="D807" s="83" t="s">
        <v>11</v>
      </c>
      <c r="E807" s="84" t="s">
        <v>12</v>
      </c>
      <c r="F807" s="102">
        <f>24.3+13431.1+18025.6</f>
        <v>31481</v>
      </c>
      <c r="G807" s="102">
        <f>22.4+13982.7+18754.2</f>
        <v>32759.300000000003</v>
      </c>
      <c r="H807" s="102">
        <f>20.2+14367.5+19163.2</f>
        <v>33550.9</v>
      </c>
    </row>
    <row r="808" spans="1:8" s="82" customFormat="1" ht="42" customHeight="1">
      <c r="A808" s="121"/>
      <c r="B808" s="121"/>
      <c r="C808" s="86" t="s">
        <v>539</v>
      </c>
      <c r="D808" s="86"/>
      <c r="E808" s="118" t="s">
        <v>496</v>
      </c>
      <c r="F808" s="102">
        <f>F809</f>
        <v>4291.7</v>
      </c>
      <c r="G808" s="102">
        <f>G809</f>
        <v>4291.7</v>
      </c>
      <c r="H808" s="102">
        <f>H809</f>
        <v>4291.7</v>
      </c>
    </row>
    <row r="809" spans="1:8" s="82" customFormat="1" ht="18.75" customHeight="1">
      <c r="A809" s="121"/>
      <c r="B809" s="121"/>
      <c r="C809" s="86"/>
      <c r="D809" s="83" t="s">
        <v>11</v>
      </c>
      <c r="E809" s="84" t="s">
        <v>12</v>
      </c>
      <c r="F809" s="102">
        <v>4291.7</v>
      </c>
      <c r="G809" s="102">
        <v>4291.7</v>
      </c>
      <c r="H809" s="102">
        <v>4291.7</v>
      </c>
    </row>
    <row r="810" spans="1:8" ht="18.75" customHeight="1">
      <c r="A810" s="18"/>
      <c r="B810" s="18"/>
      <c r="C810" s="18" t="s">
        <v>212</v>
      </c>
      <c r="D810" s="18" t="s">
        <v>274</v>
      </c>
      <c r="E810" s="95" t="s">
        <v>499</v>
      </c>
      <c r="F810" s="96">
        <f aca="true" t="shared" si="71" ref="F810:H811">F811</f>
        <v>826</v>
      </c>
      <c r="G810" s="96">
        <f t="shared" si="71"/>
        <v>826</v>
      </c>
      <c r="H810" s="96">
        <f t="shared" si="71"/>
        <v>826</v>
      </c>
    </row>
    <row r="811" spans="1:8" ht="18.75" customHeight="1">
      <c r="A811" s="18"/>
      <c r="B811" s="18"/>
      <c r="C811" s="18" t="s">
        <v>216</v>
      </c>
      <c r="D811" s="18" t="s">
        <v>274</v>
      </c>
      <c r="E811" s="95" t="s">
        <v>217</v>
      </c>
      <c r="F811" s="96">
        <f t="shared" si="71"/>
        <v>826</v>
      </c>
      <c r="G811" s="96">
        <f t="shared" si="71"/>
        <v>826</v>
      </c>
      <c r="H811" s="96">
        <f t="shared" si="71"/>
        <v>826</v>
      </c>
    </row>
    <row r="812" spans="1:8" ht="18.75" customHeight="1">
      <c r="A812" s="18"/>
      <c r="B812" s="18"/>
      <c r="C812" s="18" t="s">
        <v>218</v>
      </c>
      <c r="D812" s="18"/>
      <c r="E812" s="95" t="s">
        <v>219</v>
      </c>
      <c r="F812" s="96">
        <f>F813+F815</f>
        <v>826</v>
      </c>
      <c r="G812" s="96">
        <f>G813+G815</f>
        <v>826</v>
      </c>
      <c r="H812" s="96">
        <f>H813+H815</f>
        <v>826</v>
      </c>
    </row>
    <row r="813" spans="1:8" ht="23.25" customHeight="1">
      <c r="A813" s="18"/>
      <c r="B813" s="18"/>
      <c r="C813" s="48" t="s">
        <v>495</v>
      </c>
      <c r="D813" s="14"/>
      <c r="E813" s="46" t="s">
        <v>582</v>
      </c>
      <c r="F813" s="54">
        <f>F814</f>
        <v>272</v>
      </c>
      <c r="G813" s="54">
        <f>G814</f>
        <v>272</v>
      </c>
      <c r="H813" s="54">
        <f>H814</f>
        <v>272</v>
      </c>
    </row>
    <row r="814" spans="1:8" ht="18.75" customHeight="1">
      <c r="A814" s="14"/>
      <c r="B814" s="14"/>
      <c r="C814" s="48"/>
      <c r="D814" s="14" t="s">
        <v>11</v>
      </c>
      <c r="E814" s="46" t="s">
        <v>12</v>
      </c>
      <c r="F814" s="54">
        <v>272</v>
      </c>
      <c r="G814" s="54">
        <v>272</v>
      </c>
      <c r="H814" s="54">
        <v>272</v>
      </c>
    </row>
    <row r="815" spans="1:8" s="82" customFormat="1" ht="21" customHeight="1">
      <c r="A815" s="83"/>
      <c r="B815" s="83"/>
      <c r="C815" s="86" t="s">
        <v>495</v>
      </c>
      <c r="D815" s="83"/>
      <c r="E815" s="84" t="s">
        <v>583</v>
      </c>
      <c r="F815" s="102">
        <f>F816</f>
        <v>554</v>
      </c>
      <c r="G815" s="102">
        <f>G816</f>
        <v>554</v>
      </c>
      <c r="H815" s="102">
        <f>H816</f>
        <v>554</v>
      </c>
    </row>
    <row r="816" spans="1:8" s="82" customFormat="1" ht="18.75" customHeight="1">
      <c r="A816" s="83"/>
      <c r="B816" s="83"/>
      <c r="C816" s="86"/>
      <c r="D816" s="83" t="s">
        <v>11</v>
      </c>
      <c r="E816" s="84" t="s">
        <v>12</v>
      </c>
      <c r="F816" s="102">
        <v>554</v>
      </c>
      <c r="G816" s="102">
        <v>554</v>
      </c>
      <c r="H816" s="102">
        <v>554</v>
      </c>
    </row>
    <row r="817" spans="1:8" ht="18.75" customHeight="1">
      <c r="A817" s="14"/>
      <c r="B817" s="49" t="s">
        <v>388</v>
      </c>
      <c r="C817" s="53"/>
      <c r="D817" s="14"/>
      <c r="E817" s="97" t="s">
        <v>389</v>
      </c>
      <c r="F817" s="96">
        <f>F818</f>
        <v>1345.07765</v>
      </c>
      <c r="G817" s="96">
        <f>G818</f>
        <v>0</v>
      </c>
      <c r="H817" s="96">
        <f>H818</f>
        <v>0</v>
      </c>
    </row>
    <row r="818" spans="1:8" ht="18.75" customHeight="1">
      <c r="A818" s="14"/>
      <c r="B818" s="49" t="s">
        <v>390</v>
      </c>
      <c r="C818" s="117"/>
      <c r="D818" s="49"/>
      <c r="E818" s="97" t="s">
        <v>391</v>
      </c>
      <c r="F818" s="96">
        <f>F819</f>
        <v>1345.07765</v>
      </c>
      <c r="G818" s="96">
        <f aca="true" t="shared" si="72" ref="G818:H820">G819</f>
        <v>0</v>
      </c>
      <c r="H818" s="96">
        <f t="shared" si="72"/>
        <v>0</v>
      </c>
    </row>
    <row r="819" spans="1:8" ht="18.75" customHeight="1">
      <c r="A819" s="14"/>
      <c r="B819" s="95"/>
      <c r="C819" s="18" t="s">
        <v>185</v>
      </c>
      <c r="D819" s="14"/>
      <c r="E819" s="95" t="s">
        <v>500</v>
      </c>
      <c r="F819" s="96">
        <f>F820</f>
        <v>1345.07765</v>
      </c>
      <c r="G819" s="96">
        <f t="shared" si="72"/>
        <v>0</v>
      </c>
      <c r="H819" s="96">
        <f t="shared" si="72"/>
        <v>0</v>
      </c>
    </row>
    <row r="820" spans="1:8" ht="18.75" customHeight="1">
      <c r="A820" s="14"/>
      <c r="B820" s="95"/>
      <c r="C820" s="18" t="s">
        <v>392</v>
      </c>
      <c r="D820" s="14"/>
      <c r="E820" s="3" t="s">
        <v>355</v>
      </c>
      <c r="F820" s="96">
        <f>F821</f>
        <v>1345.07765</v>
      </c>
      <c r="G820" s="96">
        <f t="shared" si="72"/>
        <v>0</v>
      </c>
      <c r="H820" s="96">
        <f t="shared" si="72"/>
        <v>0</v>
      </c>
    </row>
    <row r="821" spans="1:8" ht="18.75" customHeight="1">
      <c r="A821" s="14"/>
      <c r="B821" s="95"/>
      <c r="C821" s="18" t="s">
        <v>187</v>
      </c>
      <c r="D821" s="14"/>
      <c r="E821" s="95" t="s">
        <v>518</v>
      </c>
      <c r="F821" s="96">
        <f>F822+F829</f>
        <v>1345.07765</v>
      </c>
      <c r="G821" s="96">
        <f>G822+G829</f>
        <v>0</v>
      </c>
      <c r="H821" s="96">
        <f>H822+H829</f>
        <v>0</v>
      </c>
    </row>
    <row r="822" spans="1:8" ht="39" customHeight="1">
      <c r="A822" s="14"/>
      <c r="B822" s="14"/>
      <c r="C822" s="14" t="s">
        <v>481</v>
      </c>
      <c r="D822" s="14"/>
      <c r="E822" s="46" t="s">
        <v>634</v>
      </c>
      <c r="F822" s="55">
        <f>F823</f>
        <v>1345.07765</v>
      </c>
      <c r="G822" s="55"/>
      <c r="H822" s="55"/>
    </row>
    <row r="823" spans="1:8" ht="18.75" customHeight="1">
      <c r="A823" s="14"/>
      <c r="B823" s="14"/>
      <c r="C823" s="14"/>
      <c r="D823" s="14" t="s">
        <v>11</v>
      </c>
      <c r="E823" s="46" t="s">
        <v>12</v>
      </c>
      <c r="F823" s="55">
        <f>F825+F826+F827+F824+F828</f>
        <v>1345.07765</v>
      </c>
      <c r="G823" s="55"/>
      <c r="H823" s="55"/>
    </row>
    <row r="824" spans="1:8" ht="18.75" customHeight="1">
      <c r="A824" s="14"/>
      <c r="B824" s="14"/>
      <c r="C824" s="14"/>
      <c r="D824" s="14"/>
      <c r="E824" s="45" t="s">
        <v>482</v>
      </c>
      <c r="F824" s="55"/>
      <c r="G824" s="54"/>
      <c r="H824" s="54"/>
    </row>
    <row r="825" spans="1:8" ht="18.75" customHeight="1">
      <c r="A825" s="14"/>
      <c r="B825" s="14"/>
      <c r="C825" s="14"/>
      <c r="D825" s="14"/>
      <c r="E825" s="122" t="s">
        <v>749</v>
      </c>
      <c r="F825" s="55">
        <v>428.67866</v>
      </c>
      <c r="G825" s="55"/>
      <c r="H825" s="55"/>
    </row>
    <row r="826" spans="1:8" ht="18.75" customHeight="1">
      <c r="A826" s="14"/>
      <c r="B826" s="14"/>
      <c r="C826" s="14"/>
      <c r="D826" s="14"/>
      <c r="E826" s="122" t="s">
        <v>750</v>
      </c>
      <c r="F826" s="55">
        <v>398.10065</v>
      </c>
      <c r="G826" s="55"/>
      <c r="H826" s="55"/>
    </row>
    <row r="827" spans="1:8" ht="18.75" customHeight="1">
      <c r="A827" s="14"/>
      <c r="B827" s="14"/>
      <c r="C827" s="14"/>
      <c r="D827" s="14"/>
      <c r="E827" s="122" t="s">
        <v>751</v>
      </c>
      <c r="F827" s="55">
        <v>114.87667</v>
      </c>
      <c r="G827" s="55"/>
      <c r="H827" s="55"/>
    </row>
    <row r="828" spans="1:8" ht="18.75" customHeight="1">
      <c r="A828" s="14"/>
      <c r="B828" s="14"/>
      <c r="C828" s="14"/>
      <c r="D828" s="14"/>
      <c r="E828" s="122" t="s">
        <v>752</v>
      </c>
      <c r="F828" s="55">
        <v>403.42167</v>
      </c>
      <c r="G828" s="55"/>
      <c r="H828" s="55"/>
    </row>
    <row r="829" spans="1:8" s="82" customFormat="1" ht="39" customHeight="1" hidden="1">
      <c r="A829" s="83"/>
      <c r="B829" s="83"/>
      <c r="C829" s="83" t="s">
        <v>703</v>
      </c>
      <c r="D829" s="83" t="s">
        <v>274</v>
      </c>
      <c r="E829" s="84" t="s">
        <v>654</v>
      </c>
      <c r="F829" s="110">
        <f>F830</f>
        <v>0</v>
      </c>
      <c r="G829" s="110">
        <f>G830</f>
        <v>0</v>
      </c>
      <c r="H829" s="110">
        <f>H830</f>
        <v>0</v>
      </c>
    </row>
    <row r="830" spans="1:8" s="82" customFormat="1" ht="18.75" customHeight="1" hidden="1">
      <c r="A830" s="83"/>
      <c r="B830" s="83"/>
      <c r="C830" s="83"/>
      <c r="D830" s="83" t="s">
        <v>11</v>
      </c>
      <c r="E830" s="84" t="s">
        <v>12</v>
      </c>
      <c r="F830" s="110">
        <f>F833+F832+F835</f>
        <v>0</v>
      </c>
      <c r="G830" s="110">
        <f>G833+G832+G835</f>
        <v>0</v>
      </c>
      <c r="H830" s="110">
        <f>H833+H832+H835</f>
        <v>0</v>
      </c>
    </row>
    <row r="831" spans="1:8" s="82" customFormat="1" ht="18.75" customHeight="1" hidden="1">
      <c r="A831" s="83"/>
      <c r="B831" s="83"/>
      <c r="C831" s="83"/>
      <c r="D831" s="83"/>
      <c r="E831" s="84" t="s">
        <v>482</v>
      </c>
      <c r="F831" s="110"/>
      <c r="G831" s="110"/>
      <c r="H831" s="110"/>
    </row>
    <row r="832" spans="1:8" s="82" customFormat="1" ht="18.75" customHeight="1" hidden="1">
      <c r="A832" s="83"/>
      <c r="B832" s="83"/>
      <c r="C832" s="83"/>
      <c r="D832" s="83"/>
      <c r="E832" s="123" t="s">
        <v>699</v>
      </c>
      <c r="F832" s="110"/>
      <c r="G832" s="110"/>
      <c r="H832" s="110"/>
    </row>
    <row r="833" spans="1:8" s="82" customFormat="1" ht="18.75" customHeight="1" hidden="1">
      <c r="A833" s="83"/>
      <c r="B833" s="83"/>
      <c r="C833" s="83"/>
      <c r="D833" s="83"/>
      <c r="E833" s="123" t="s">
        <v>700</v>
      </c>
      <c r="F833" s="110"/>
      <c r="G833" s="110"/>
      <c r="H833" s="110"/>
    </row>
    <row r="834" spans="1:8" s="82" customFormat="1" ht="18.75" customHeight="1" hidden="1">
      <c r="A834" s="83"/>
      <c r="B834" s="83"/>
      <c r="C834" s="124"/>
      <c r="D834" s="124"/>
      <c r="E834" s="123" t="s">
        <v>701</v>
      </c>
      <c r="F834" s="110"/>
      <c r="G834" s="110"/>
      <c r="H834" s="110"/>
    </row>
    <row r="835" spans="1:8" s="82" customFormat="1" ht="18.75" customHeight="1" hidden="1">
      <c r="A835" s="83"/>
      <c r="B835" s="83"/>
      <c r="C835" s="124"/>
      <c r="D835" s="124"/>
      <c r="E835" s="123" t="s">
        <v>702</v>
      </c>
      <c r="F835" s="110"/>
      <c r="G835" s="110"/>
      <c r="H835" s="110"/>
    </row>
    <row r="836" spans="1:8" ht="18.75">
      <c r="A836" s="14"/>
      <c r="B836" s="14"/>
      <c r="C836" s="48"/>
      <c r="D836" s="14"/>
      <c r="E836" s="46"/>
      <c r="F836" s="54"/>
      <c r="G836" s="54"/>
      <c r="H836" s="54"/>
    </row>
    <row r="837" spans="1:8" ht="18.75">
      <c r="A837" s="18" t="s">
        <v>408</v>
      </c>
      <c r="B837" s="18" t="s">
        <v>274</v>
      </c>
      <c r="C837" s="18" t="s">
        <v>274</v>
      </c>
      <c r="D837" s="18" t="s">
        <v>274</v>
      </c>
      <c r="E837" s="95" t="s">
        <v>409</v>
      </c>
      <c r="F837" s="96">
        <f>F838+F846+F857+F878+F930</f>
        <v>201882.18472</v>
      </c>
      <c r="G837" s="96">
        <f>G838+G846+G857+G878+G930</f>
        <v>177615.59999999998</v>
      </c>
      <c r="H837" s="96">
        <f>H838+H846+H857+H878+H930</f>
        <v>159230.19999999998</v>
      </c>
    </row>
    <row r="838" spans="1:8" ht="18.75" customHeight="1">
      <c r="A838" s="18"/>
      <c r="B838" s="49" t="s">
        <v>304</v>
      </c>
      <c r="C838" s="49"/>
      <c r="D838" s="49"/>
      <c r="E838" s="97" t="s">
        <v>305</v>
      </c>
      <c r="F838" s="96">
        <f aca="true" t="shared" si="73" ref="F838:H842">F839</f>
        <v>45</v>
      </c>
      <c r="G838" s="96">
        <f t="shared" si="73"/>
        <v>38.4</v>
      </c>
      <c r="H838" s="96">
        <f t="shared" si="73"/>
        <v>38.4</v>
      </c>
    </row>
    <row r="839" spans="1:8" ht="18.75" customHeight="1">
      <c r="A839" s="18"/>
      <c r="B839" s="100" t="s">
        <v>308</v>
      </c>
      <c r="C839" s="49"/>
      <c r="D839" s="49"/>
      <c r="E839" s="97" t="s">
        <v>309</v>
      </c>
      <c r="F839" s="96">
        <f>F840</f>
        <v>45</v>
      </c>
      <c r="G839" s="96">
        <f t="shared" si="73"/>
        <v>38.4</v>
      </c>
      <c r="H839" s="96">
        <f t="shared" si="73"/>
        <v>38.4</v>
      </c>
    </row>
    <row r="840" spans="1:8" ht="19.5" customHeight="1">
      <c r="A840" s="18"/>
      <c r="B840" s="18"/>
      <c r="C840" s="18" t="s">
        <v>222</v>
      </c>
      <c r="D840" s="18" t="s">
        <v>274</v>
      </c>
      <c r="E840" s="95" t="s">
        <v>462</v>
      </c>
      <c r="F840" s="96">
        <f t="shared" si="73"/>
        <v>45</v>
      </c>
      <c r="G840" s="96">
        <f t="shared" si="73"/>
        <v>38.4</v>
      </c>
      <c r="H840" s="96">
        <f t="shared" si="73"/>
        <v>38.4</v>
      </c>
    </row>
    <row r="841" spans="1:8" ht="18.75">
      <c r="A841" s="18"/>
      <c r="B841" s="18"/>
      <c r="C841" s="18" t="s">
        <v>223</v>
      </c>
      <c r="D841" s="18" t="s">
        <v>274</v>
      </c>
      <c r="E841" s="95" t="s">
        <v>224</v>
      </c>
      <c r="F841" s="96">
        <f t="shared" si="73"/>
        <v>45</v>
      </c>
      <c r="G841" s="96">
        <f t="shared" si="73"/>
        <v>38.4</v>
      </c>
      <c r="H841" s="96">
        <f t="shared" si="73"/>
        <v>38.4</v>
      </c>
    </row>
    <row r="842" spans="1:8" ht="37.5">
      <c r="A842" s="18"/>
      <c r="B842" s="18"/>
      <c r="C842" s="18" t="s">
        <v>225</v>
      </c>
      <c r="D842" s="18"/>
      <c r="E842" s="95" t="s">
        <v>226</v>
      </c>
      <c r="F842" s="96">
        <f t="shared" si="73"/>
        <v>45</v>
      </c>
      <c r="G842" s="96">
        <f t="shared" si="73"/>
        <v>38.4</v>
      </c>
      <c r="H842" s="96">
        <f t="shared" si="73"/>
        <v>38.4</v>
      </c>
    </row>
    <row r="843" spans="1:8" ht="21.75" customHeight="1">
      <c r="A843" s="18"/>
      <c r="B843" s="18"/>
      <c r="C843" s="14" t="s">
        <v>227</v>
      </c>
      <c r="D843" s="14" t="s">
        <v>274</v>
      </c>
      <c r="E843" s="45" t="s">
        <v>228</v>
      </c>
      <c r="F843" s="54">
        <f>F844+F845</f>
        <v>45</v>
      </c>
      <c r="G843" s="54">
        <f>G844+G845</f>
        <v>38.4</v>
      </c>
      <c r="H843" s="54">
        <f>H844+H845</f>
        <v>38.4</v>
      </c>
    </row>
    <row r="844" spans="1:8" ht="37.5" customHeight="1">
      <c r="A844" s="14"/>
      <c r="B844" s="14"/>
      <c r="C844" s="14"/>
      <c r="D844" s="14" t="s">
        <v>31</v>
      </c>
      <c r="E844" s="46" t="s">
        <v>32</v>
      </c>
      <c r="F844" s="54">
        <v>1</v>
      </c>
      <c r="G844" s="54">
        <v>1</v>
      </c>
      <c r="H844" s="54">
        <v>1</v>
      </c>
    </row>
    <row r="845" spans="1:8" ht="21.75" customHeight="1">
      <c r="A845" s="14"/>
      <c r="B845" s="14"/>
      <c r="C845" s="14"/>
      <c r="D845" s="14" t="s">
        <v>14</v>
      </c>
      <c r="E845" s="46" t="s">
        <v>15</v>
      </c>
      <c r="F845" s="54">
        <v>44</v>
      </c>
      <c r="G845" s="54">
        <v>37.4</v>
      </c>
      <c r="H845" s="54">
        <v>37.4</v>
      </c>
    </row>
    <row r="846" spans="1:8" ht="18.75" customHeight="1">
      <c r="A846" s="14"/>
      <c r="B846" s="49" t="s">
        <v>336</v>
      </c>
      <c r="C846" s="49"/>
      <c r="D846" s="49"/>
      <c r="E846" s="97" t="s">
        <v>337</v>
      </c>
      <c r="F846" s="96">
        <f aca="true" t="shared" si="74" ref="F846:H848">F847</f>
        <v>200.05</v>
      </c>
      <c r="G846" s="96">
        <f t="shared" si="74"/>
        <v>164.7</v>
      </c>
      <c r="H846" s="96">
        <f t="shared" si="74"/>
        <v>148.3</v>
      </c>
    </row>
    <row r="847" spans="1:8" ht="18.75" customHeight="1">
      <c r="A847" s="14"/>
      <c r="B847" s="100" t="s">
        <v>343</v>
      </c>
      <c r="C847" s="49"/>
      <c r="D847" s="49"/>
      <c r="E847" s="97" t="s">
        <v>344</v>
      </c>
      <c r="F847" s="96">
        <f t="shared" si="74"/>
        <v>200.05</v>
      </c>
      <c r="G847" s="96">
        <f t="shared" si="74"/>
        <v>164.7</v>
      </c>
      <c r="H847" s="96">
        <f t="shared" si="74"/>
        <v>148.3</v>
      </c>
    </row>
    <row r="848" spans="1:8" ht="18.75" customHeight="1">
      <c r="A848" s="18"/>
      <c r="B848" s="18"/>
      <c r="C848" s="18" t="s">
        <v>47</v>
      </c>
      <c r="D848" s="18" t="s">
        <v>274</v>
      </c>
      <c r="E848" s="95" t="s">
        <v>375</v>
      </c>
      <c r="F848" s="96">
        <f>F849</f>
        <v>200.05</v>
      </c>
      <c r="G848" s="96">
        <f t="shared" si="74"/>
        <v>164.7</v>
      </c>
      <c r="H848" s="96">
        <f t="shared" si="74"/>
        <v>148.3</v>
      </c>
    </row>
    <row r="849" spans="1:8" ht="18.75" customHeight="1">
      <c r="A849" s="18"/>
      <c r="B849" s="18"/>
      <c r="C849" s="18" t="s">
        <v>56</v>
      </c>
      <c r="D849" s="18" t="s">
        <v>274</v>
      </c>
      <c r="E849" s="95" t="s">
        <v>410</v>
      </c>
      <c r="F849" s="96">
        <f>F850</f>
        <v>200.05</v>
      </c>
      <c r="G849" s="96">
        <f>G850</f>
        <v>164.7</v>
      </c>
      <c r="H849" s="96">
        <f>H850</f>
        <v>148.3</v>
      </c>
    </row>
    <row r="850" spans="1:8" ht="22.5" customHeight="1">
      <c r="A850" s="18"/>
      <c r="B850" s="18"/>
      <c r="C850" s="18" t="s">
        <v>57</v>
      </c>
      <c r="D850" s="18"/>
      <c r="E850" s="95" t="s">
        <v>503</v>
      </c>
      <c r="F850" s="96">
        <f>F851+F855</f>
        <v>200.05</v>
      </c>
      <c r="G850" s="96">
        <f>G851+G855</f>
        <v>164.7</v>
      </c>
      <c r="H850" s="96">
        <f>H851+H855</f>
        <v>148.3</v>
      </c>
    </row>
    <row r="851" spans="1:8" ht="18.75" customHeight="1">
      <c r="A851" s="18"/>
      <c r="B851" s="18"/>
      <c r="C851" s="14" t="s">
        <v>58</v>
      </c>
      <c r="D851" s="14" t="s">
        <v>274</v>
      </c>
      <c r="E851" s="45" t="s">
        <v>454</v>
      </c>
      <c r="F851" s="54">
        <f>F852+F854+F853</f>
        <v>193.8</v>
      </c>
      <c r="G851" s="54">
        <f>G852+G854+G853</f>
        <v>164.7</v>
      </c>
      <c r="H851" s="54">
        <f>H852+H854+H853</f>
        <v>148.3</v>
      </c>
    </row>
    <row r="852" spans="1:8" ht="18.75" customHeight="1">
      <c r="A852" s="14"/>
      <c r="B852" s="14"/>
      <c r="C852" s="14"/>
      <c r="D852" s="14" t="s">
        <v>14</v>
      </c>
      <c r="E852" s="46" t="s">
        <v>15</v>
      </c>
      <c r="F852" s="54">
        <v>103.8</v>
      </c>
      <c r="G852" s="54">
        <v>88.2</v>
      </c>
      <c r="H852" s="54">
        <v>79.4</v>
      </c>
    </row>
    <row r="853" spans="1:8" ht="18.75" customHeight="1">
      <c r="A853" s="14"/>
      <c r="B853" s="14"/>
      <c r="C853" s="14"/>
      <c r="D853" s="14" t="s">
        <v>11</v>
      </c>
      <c r="E853" s="46" t="s">
        <v>12</v>
      </c>
      <c r="F853" s="54">
        <v>20</v>
      </c>
      <c r="G853" s="54">
        <v>17</v>
      </c>
      <c r="H853" s="54">
        <v>15.3</v>
      </c>
    </row>
    <row r="854" spans="1:8" ht="18.75" customHeight="1">
      <c r="A854" s="14"/>
      <c r="B854" s="14"/>
      <c r="C854" s="14"/>
      <c r="D854" s="14" t="s">
        <v>45</v>
      </c>
      <c r="E854" s="46" t="s">
        <v>46</v>
      </c>
      <c r="F854" s="54">
        <v>70</v>
      </c>
      <c r="G854" s="54">
        <v>59.5</v>
      </c>
      <c r="H854" s="54">
        <v>53.6</v>
      </c>
    </row>
    <row r="855" spans="1:8" ht="18.75" customHeight="1">
      <c r="A855" s="14"/>
      <c r="B855" s="14"/>
      <c r="C855" s="14" t="s">
        <v>698</v>
      </c>
      <c r="D855" s="14"/>
      <c r="E855" s="46" t="s">
        <v>762</v>
      </c>
      <c r="F855" s="111">
        <f>F856</f>
        <v>6.25</v>
      </c>
      <c r="G855" s="54"/>
      <c r="H855" s="54"/>
    </row>
    <row r="856" spans="1:8" ht="18.75" customHeight="1">
      <c r="A856" s="14"/>
      <c r="B856" s="14"/>
      <c r="C856" s="14"/>
      <c r="D856" s="14" t="s">
        <v>14</v>
      </c>
      <c r="E856" s="46" t="s">
        <v>15</v>
      </c>
      <c r="F856" s="111">
        <v>6.25</v>
      </c>
      <c r="G856" s="54"/>
      <c r="H856" s="54"/>
    </row>
    <row r="857" spans="1:8" ht="18.75" customHeight="1">
      <c r="A857" s="14"/>
      <c r="B857" s="49" t="s">
        <v>362</v>
      </c>
      <c r="C857" s="49"/>
      <c r="D857" s="49"/>
      <c r="E857" s="97" t="s">
        <v>363</v>
      </c>
      <c r="F857" s="96">
        <f>F858+F868</f>
        <v>47455.2</v>
      </c>
      <c r="G857" s="96">
        <f>G858+G868</f>
        <v>42714.700000000004</v>
      </c>
      <c r="H857" s="96">
        <f>H858+H868</f>
        <v>38393.200000000004</v>
      </c>
    </row>
    <row r="858" spans="1:8" ht="18.75" customHeight="1">
      <c r="A858" s="14"/>
      <c r="B858" s="18" t="s">
        <v>367</v>
      </c>
      <c r="C858" s="18"/>
      <c r="D858" s="18"/>
      <c r="E858" s="52" t="s">
        <v>368</v>
      </c>
      <c r="F858" s="96">
        <f>F859</f>
        <v>45692.5</v>
      </c>
      <c r="G858" s="96">
        <f>G859</f>
        <v>41078.3</v>
      </c>
      <c r="H858" s="96">
        <f>H859</f>
        <v>36970.4</v>
      </c>
    </row>
    <row r="859" spans="1:8" ht="18.75" customHeight="1">
      <c r="A859" s="18"/>
      <c r="B859" s="18"/>
      <c r="C859" s="18" t="s">
        <v>47</v>
      </c>
      <c r="D859" s="18" t="s">
        <v>274</v>
      </c>
      <c r="E859" s="95" t="s">
        <v>375</v>
      </c>
      <c r="F859" s="96">
        <f>F864+F860</f>
        <v>45692.5</v>
      </c>
      <c r="G859" s="96">
        <f>G864+G860</f>
        <v>41078.3</v>
      </c>
      <c r="H859" s="96">
        <f>H864+H860</f>
        <v>36970.4</v>
      </c>
    </row>
    <row r="860" spans="1:8" ht="18.75" customHeight="1">
      <c r="A860" s="18"/>
      <c r="B860" s="18"/>
      <c r="C860" s="49" t="s">
        <v>48</v>
      </c>
      <c r="D860" s="53"/>
      <c r="E860" s="103" t="s">
        <v>49</v>
      </c>
      <c r="F860" s="96">
        <f>F861</f>
        <v>50</v>
      </c>
      <c r="G860" s="96"/>
      <c r="H860" s="96"/>
    </row>
    <row r="861" spans="1:8" ht="18.75" customHeight="1">
      <c r="A861" s="18"/>
      <c r="B861" s="18"/>
      <c r="C861" s="49" t="s">
        <v>50</v>
      </c>
      <c r="D861" s="53"/>
      <c r="E861" s="103" t="s">
        <v>51</v>
      </c>
      <c r="F861" s="96">
        <f>F862</f>
        <v>50</v>
      </c>
      <c r="G861" s="96"/>
      <c r="H861" s="96"/>
    </row>
    <row r="862" spans="1:8" ht="18.75" customHeight="1">
      <c r="A862" s="18"/>
      <c r="B862" s="18"/>
      <c r="C862" s="14" t="s">
        <v>763</v>
      </c>
      <c r="D862" s="14"/>
      <c r="E862" s="46" t="s">
        <v>1119</v>
      </c>
      <c r="F862" s="54">
        <f>F863</f>
        <v>50</v>
      </c>
      <c r="G862" s="54"/>
      <c r="H862" s="54"/>
    </row>
    <row r="863" spans="1:8" ht="18.75" customHeight="1">
      <c r="A863" s="18"/>
      <c r="B863" s="18"/>
      <c r="C863" s="14"/>
      <c r="D863" s="14" t="s">
        <v>11</v>
      </c>
      <c r="E863" s="46" t="s">
        <v>12</v>
      </c>
      <c r="F863" s="54">
        <v>50</v>
      </c>
      <c r="G863" s="54"/>
      <c r="H863" s="54"/>
    </row>
    <row r="864" spans="1:8" ht="35.25" customHeight="1">
      <c r="A864" s="18"/>
      <c r="B864" s="18"/>
      <c r="C864" s="18" t="s">
        <v>63</v>
      </c>
      <c r="D864" s="18" t="s">
        <v>274</v>
      </c>
      <c r="E864" s="95" t="s">
        <v>64</v>
      </c>
      <c r="F864" s="96">
        <f aca="true" t="shared" si="75" ref="F864:H866">F865</f>
        <v>45642.5</v>
      </c>
      <c r="G864" s="96">
        <f t="shared" si="75"/>
        <v>41078.3</v>
      </c>
      <c r="H864" s="96">
        <f t="shared" si="75"/>
        <v>36970.4</v>
      </c>
    </row>
    <row r="865" spans="1:8" ht="21.75" customHeight="1">
      <c r="A865" s="18"/>
      <c r="B865" s="18"/>
      <c r="C865" s="18" t="s">
        <v>65</v>
      </c>
      <c r="D865" s="18"/>
      <c r="E865" s="95" t="s">
        <v>27</v>
      </c>
      <c r="F865" s="96">
        <f>F866</f>
        <v>45642.5</v>
      </c>
      <c r="G865" s="96">
        <f t="shared" si="75"/>
        <v>41078.3</v>
      </c>
      <c r="H865" s="96">
        <f t="shared" si="75"/>
        <v>36970.4</v>
      </c>
    </row>
    <row r="866" spans="1:8" ht="21.75" customHeight="1">
      <c r="A866" s="18"/>
      <c r="B866" s="14"/>
      <c r="C866" s="14" t="s">
        <v>67</v>
      </c>
      <c r="D866" s="14" t="s">
        <v>274</v>
      </c>
      <c r="E866" s="45" t="s">
        <v>36</v>
      </c>
      <c r="F866" s="54">
        <f t="shared" si="75"/>
        <v>45642.5</v>
      </c>
      <c r="G866" s="54">
        <f t="shared" si="75"/>
        <v>41078.3</v>
      </c>
      <c r="H866" s="54">
        <f t="shared" si="75"/>
        <v>36970.4</v>
      </c>
    </row>
    <row r="867" spans="1:8" ht="18.75" customHeight="1">
      <c r="A867" s="14"/>
      <c r="B867" s="18"/>
      <c r="C867" s="14"/>
      <c r="D867" s="14" t="s">
        <v>11</v>
      </c>
      <c r="E867" s="46" t="s">
        <v>12</v>
      </c>
      <c r="F867" s="54">
        <v>45642.5</v>
      </c>
      <c r="G867" s="54">
        <v>41078.3</v>
      </c>
      <c r="H867" s="54">
        <v>36970.4</v>
      </c>
    </row>
    <row r="868" spans="1:8" ht="18.75" customHeight="1">
      <c r="A868" s="14"/>
      <c r="B868" s="100" t="s">
        <v>405</v>
      </c>
      <c r="C868" s="49"/>
      <c r="D868" s="49"/>
      <c r="E868" s="97" t="s">
        <v>1068</v>
      </c>
      <c r="F868" s="96">
        <f>F869</f>
        <v>1762.7</v>
      </c>
      <c r="G868" s="96">
        <f>G869</f>
        <v>1636.4</v>
      </c>
      <c r="H868" s="96">
        <f>H869</f>
        <v>1422.8</v>
      </c>
    </row>
    <row r="869" spans="1:8" ht="18.75" customHeight="1">
      <c r="A869" s="18"/>
      <c r="B869" s="18"/>
      <c r="C869" s="18" t="s">
        <v>47</v>
      </c>
      <c r="D869" s="18" t="s">
        <v>274</v>
      </c>
      <c r="E869" s="95" t="s">
        <v>375</v>
      </c>
      <c r="F869" s="96">
        <f>F870+F874</f>
        <v>1762.7</v>
      </c>
      <c r="G869" s="96">
        <f>G870+G874</f>
        <v>1636.4</v>
      </c>
      <c r="H869" s="96">
        <f>H870+H874</f>
        <v>1422.8</v>
      </c>
    </row>
    <row r="870" spans="1:8" ht="18.75" customHeight="1">
      <c r="A870" s="18"/>
      <c r="B870" s="18"/>
      <c r="C870" s="18" t="s">
        <v>411</v>
      </c>
      <c r="D870" s="18" t="s">
        <v>274</v>
      </c>
      <c r="E870" s="95" t="s">
        <v>60</v>
      </c>
      <c r="F870" s="96">
        <f aca="true" t="shared" si="76" ref="F870:H872">F871</f>
        <v>500</v>
      </c>
      <c r="G870" s="96">
        <f t="shared" si="76"/>
        <v>500</v>
      </c>
      <c r="H870" s="96">
        <f t="shared" si="76"/>
        <v>400</v>
      </c>
    </row>
    <row r="871" spans="1:8" ht="27.75" customHeight="1">
      <c r="A871" s="18"/>
      <c r="B871" s="18"/>
      <c r="C871" s="18" t="s">
        <v>59</v>
      </c>
      <c r="D871" s="18"/>
      <c r="E871" s="95" t="s">
        <v>61</v>
      </c>
      <c r="F871" s="96">
        <f>F872</f>
        <v>500</v>
      </c>
      <c r="G871" s="96">
        <f t="shared" si="76"/>
        <v>500</v>
      </c>
      <c r="H871" s="96">
        <f t="shared" si="76"/>
        <v>400</v>
      </c>
    </row>
    <row r="872" spans="1:8" ht="18.75" customHeight="1">
      <c r="A872" s="18"/>
      <c r="B872" s="18"/>
      <c r="C872" s="14" t="s">
        <v>62</v>
      </c>
      <c r="D872" s="14" t="s">
        <v>274</v>
      </c>
      <c r="E872" s="45" t="s">
        <v>412</v>
      </c>
      <c r="F872" s="54">
        <f t="shared" si="76"/>
        <v>500</v>
      </c>
      <c r="G872" s="54">
        <f t="shared" si="76"/>
        <v>500</v>
      </c>
      <c r="H872" s="54">
        <f t="shared" si="76"/>
        <v>400</v>
      </c>
    </row>
    <row r="873" spans="1:8" ht="18.75" customHeight="1">
      <c r="A873" s="14"/>
      <c r="B873" s="14"/>
      <c r="C873" s="14"/>
      <c r="D873" s="14" t="s">
        <v>14</v>
      </c>
      <c r="E873" s="46" t="s">
        <v>15</v>
      </c>
      <c r="F873" s="54">
        <v>500</v>
      </c>
      <c r="G873" s="54">
        <v>500</v>
      </c>
      <c r="H873" s="54">
        <v>400</v>
      </c>
    </row>
    <row r="874" spans="1:8" ht="39.75" customHeight="1">
      <c r="A874" s="18"/>
      <c r="B874" s="18"/>
      <c r="C874" s="18" t="s">
        <v>63</v>
      </c>
      <c r="D874" s="18" t="s">
        <v>274</v>
      </c>
      <c r="E874" s="95" t="s">
        <v>64</v>
      </c>
      <c r="F874" s="96">
        <f aca="true" t="shared" si="77" ref="F874:H876">F875</f>
        <v>1262.7</v>
      </c>
      <c r="G874" s="96">
        <f t="shared" si="77"/>
        <v>1136.4</v>
      </c>
      <c r="H874" s="96">
        <f t="shared" si="77"/>
        <v>1022.8</v>
      </c>
    </row>
    <row r="875" spans="1:8" ht="21" customHeight="1">
      <c r="A875" s="18"/>
      <c r="B875" s="18"/>
      <c r="C875" s="18" t="s">
        <v>65</v>
      </c>
      <c r="D875" s="18"/>
      <c r="E875" s="95" t="s">
        <v>27</v>
      </c>
      <c r="F875" s="96">
        <f t="shared" si="77"/>
        <v>1262.7</v>
      </c>
      <c r="G875" s="96">
        <f t="shared" si="77"/>
        <v>1136.4</v>
      </c>
      <c r="H875" s="96">
        <f t="shared" si="77"/>
        <v>1022.8</v>
      </c>
    </row>
    <row r="876" spans="1:8" ht="18.75" customHeight="1">
      <c r="A876" s="18"/>
      <c r="B876" s="18"/>
      <c r="C876" s="14" t="s">
        <v>68</v>
      </c>
      <c r="D876" s="14" t="s">
        <v>274</v>
      </c>
      <c r="E876" s="45" t="s">
        <v>69</v>
      </c>
      <c r="F876" s="54">
        <f t="shared" si="77"/>
        <v>1262.7</v>
      </c>
      <c r="G876" s="54">
        <f t="shared" si="77"/>
        <v>1136.4</v>
      </c>
      <c r="H876" s="54">
        <f t="shared" si="77"/>
        <v>1022.8</v>
      </c>
    </row>
    <row r="877" spans="1:8" ht="18.75" customHeight="1">
      <c r="A877" s="14"/>
      <c r="B877" s="14"/>
      <c r="C877" s="14"/>
      <c r="D877" s="14" t="s">
        <v>11</v>
      </c>
      <c r="E877" s="46" t="s">
        <v>12</v>
      </c>
      <c r="F877" s="54">
        <v>1262.7</v>
      </c>
      <c r="G877" s="54">
        <v>1136.4</v>
      </c>
      <c r="H877" s="54">
        <v>1022.8</v>
      </c>
    </row>
    <row r="878" spans="1:8" ht="18.75">
      <c r="A878" s="14"/>
      <c r="B878" s="49" t="s">
        <v>371</v>
      </c>
      <c r="C878" s="49"/>
      <c r="D878" s="49"/>
      <c r="E878" s="97" t="s">
        <v>372</v>
      </c>
      <c r="F878" s="96">
        <f>F879+F901</f>
        <v>141981.93472</v>
      </c>
      <c r="G878" s="96">
        <f>G879+G901</f>
        <v>122497.79999999999</v>
      </c>
      <c r="H878" s="96">
        <f>H879+H901</f>
        <v>108450.29999999999</v>
      </c>
    </row>
    <row r="879" spans="1:8" ht="18.75" customHeight="1">
      <c r="A879" s="14"/>
      <c r="B879" s="49" t="s">
        <v>373</v>
      </c>
      <c r="C879" s="49"/>
      <c r="D879" s="49"/>
      <c r="E879" s="97" t="s">
        <v>374</v>
      </c>
      <c r="F879" s="96">
        <f>F880</f>
        <v>113590.23472</v>
      </c>
      <c r="G879" s="96">
        <f>G880</f>
        <v>98165.9</v>
      </c>
      <c r="H879" s="96">
        <f>H880</f>
        <v>88139.29999999999</v>
      </c>
    </row>
    <row r="880" spans="1:8" ht="25.5" customHeight="1">
      <c r="A880" s="18"/>
      <c r="B880" s="18"/>
      <c r="C880" s="18" t="s">
        <v>47</v>
      </c>
      <c r="D880" s="18" t="s">
        <v>274</v>
      </c>
      <c r="E880" s="95" t="s">
        <v>375</v>
      </c>
      <c r="F880" s="96">
        <f>F881+F889</f>
        <v>113590.23472</v>
      </c>
      <c r="G880" s="96">
        <f>G881+G889</f>
        <v>98165.9</v>
      </c>
      <c r="H880" s="96">
        <f>H881+H889</f>
        <v>88139.29999999999</v>
      </c>
    </row>
    <row r="881" spans="1:8" ht="18.75" customHeight="1">
      <c r="A881" s="18"/>
      <c r="B881" s="18"/>
      <c r="C881" s="49" t="s">
        <v>48</v>
      </c>
      <c r="D881" s="53"/>
      <c r="E881" s="103" t="s">
        <v>49</v>
      </c>
      <c r="F881" s="96">
        <f>F882</f>
        <v>4917.03472</v>
      </c>
      <c r="G881" s="96">
        <f>G882</f>
        <v>300</v>
      </c>
      <c r="H881" s="96"/>
    </row>
    <row r="882" spans="1:8" ht="18.75" customHeight="1">
      <c r="A882" s="18"/>
      <c r="B882" s="18"/>
      <c r="C882" s="49" t="s">
        <v>50</v>
      </c>
      <c r="D882" s="53"/>
      <c r="E882" s="103" t="s">
        <v>51</v>
      </c>
      <c r="F882" s="96">
        <f>F883+F885+F887</f>
        <v>4917.03472</v>
      </c>
      <c r="G882" s="96">
        <f>G883+G885+G887</f>
        <v>300</v>
      </c>
      <c r="H882" s="96"/>
    </row>
    <row r="883" spans="1:8" ht="18.75" customHeight="1">
      <c r="A883" s="18"/>
      <c r="B883" s="18"/>
      <c r="C883" s="53" t="s">
        <v>52</v>
      </c>
      <c r="D883" s="14"/>
      <c r="E883" s="46" t="s">
        <v>504</v>
      </c>
      <c r="F883" s="54">
        <f>F884</f>
        <v>301.4</v>
      </c>
      <c r="G883" s="54">
        <f>G884</f>
        <v>300</v>
      </c>
      <c r="H883" s="54"/>
    </row>
    <row r="884" spans="1:8" ht="18.75" customHeight="1">
      <c r="A884" s="14"/>
      <c r="B884" s="14"/>
      <c r="C884" s="14"/>
      <c r="D884" s="14" t="s">
        <v>11</v>
      </c>
      <c r="E884" s="46" t="s">
        <v>12</v>
      </c>
      <c r="F884" s="54">
        <f>351.4-50</f>
        <v>301.4</v>
      </c>
      <c r="G884" s="54">
        <v>300</v>
      </c>
      <c r="H884" s="54"/>
    </row>
    <row r="885" spans="1:8" ht="18.75" customHeight="1">
      <c r="A885" s="14"/>
      <c r="B885" s="14"/>
      <c r="C885" s="14" t="s">
        <v>607</v>
      </c>
      <c r="D885" s="14"/>
      <c r="E885" s="45" t="s">
        <v>623</v>
      </c>
      <c r="F885" s="55">
        <f>F886</f>
        <v>4615.63472</v>
      </c>
      <c r="G885" s="55"/>
      <c r="H885" s="55"/>
    </row>
    <row r="886" spans="1:8" ht="18.75" customHeight="1">
      <c r="A886" s="14"/>
      <c r="B886" s="14"/>
      <c r="C886" s="14"/>
      <c r="D886" s="14" t="s">
        <v>11</v>
      </c>
      <c r="E886" s="46" t="s">
        <v>12</v>
      </c>
      <c r="F886" s="55">
        <v>4615.63472</v>
      </c>
      <c r="G886" s="55"/>
      <c r="H886" s="55"/>
    </row>
    <row r="887" spans="1:8" ht="18.75" customHeight="1" hidden="1">
      <c r="A887" s="14"/>
      <c r="B887" s="14"/>
      <c r="C887" s="14" t="s">
        <v>607</v>
      </c>
      <c r="D887" s="14"/>
      <c r="E887" s="45" t="s">
        <v>646</v>
      </c>
      <c r="F887" s="55">
        <f>F888</f>
        <v>0</v>
      </c>
      <c r="G887" s="55">
        <f>G888</f>
        <v>0</v>
      </c>
      <c r="H887" s="55">
        <f>H888</f>
        <v>0</v>
      </c>
    </row>
    <row r="888" spans="1:8" ht="18.75" customHeight="1" hidden="1">
      <c r="A888" s="14"/>
      <c r="B888" s="14"/>
      <c r="C888" s="14"/>
      <c r="D888" s="14" t="s">
        <v>11</v>
      </c>
      <c r="E888" s="46" t="s">
        <v>12</v>
      </c>
      <c r="F888" s="55"/>
      <c r="G888" s="55"/>
      <c r="H888" s="55"/>
    </row>
    <row r="889" spans="1:8" ht="37.5" customHeight="1">
      <c r="A889" s="18"/>
      <c r="B889" s="18"/>
      <c r="C889" s="18" t="s">
        <v>63</v>
      </c>
      <c r="D889" s="18" t="s">
        <v>274</v>
      </c>
      <c r="E889" s="95" t="s">
        <v>64</v>
      </c>
      <c r="F889" s="96">
        <f>F890</f>
        <v>108673.2</v>
      </c>
      <c r="G889" s="96">
        <f>G890</f>
        <v>97865.9</v>
      </c>
      <c r="H889" s="96">
        <f>H890</f>
        <v>88139.29999999999</v>
      </c>
    </row>
    <row r="890" spans="1:8" ht="24" customHeight="1">
      <c r="A890" s="18"/>
      <c r="B890" s="18"/>
      <c r="C890" s="18" t="s">
        <v>65</v>
      </c>
      <c r="D890" s="18"/>
      <c r="E890" s="95" t="s">
        <v>27</v>
      </c>
      <c r="F890" s="96">
        <f>F891+F893+F895+F899+F897</f>
        <v>108673.2</v>
      </c>
      <c r="G890" s="96">
        <f>G891+G893+G895+G899+G897</f>
        <v>97865.9</v>
      </c>
      <c r="H890" s="96">
        <f>H891+H893+H895+H899+H897</f>
        <v>88139.29999999999</v>
      </c>
    </row>
    <row r="891" spans="1:8" ht="18.75" customHeight="1">
      <c r="A891" s="18"/>
      <c r="B891" s="18"/>
      <c r="C891" s="14" t="s">
        <v>70</v>
      </c>
      <c r="D891" s="14" t="s">
        <v>274</v>
      </c>
      <c r="E891" s="45" t="s">
        <v>71</v>
      </c>
      <c r="F891" s="54">
        <f>F892</f>
        <v>40500.7</v>
      </c>
      <c r="G891" s="54">
        <f>G892</f>
        <v>36450.6</v>
      </c>
      <c r="H891" s="54">
        <f>H892</f>
        <v>32805.6</v>
      </c>
    </row>
    <row r="892" spans="1:8" ht="18.75" customHeight="1">
      <c r="A892" s="14"/>
      <c r="B892" s="14"/>
      <c r="C892" s="14"/>
      <c r="D892" s="14" t="s">
        <v>11</v>
      </c>
      <c r="E892" s="46" t="s">
        <v>12</v>
      </c>
      <c r="F892" s="54">
        <v>40500.7</v>
      </c>
      <c r="G892" s="54">
        <v>36450.6</v>
      </c>
      <c r="H892" s="54">
        <v>32805.6</v>
      </c>
    </row>
    <row r="893" spans="1:8" ht="18.75" customHeight="1">
      <c r="A893" s="18"/>
      <c r="B893" s="18"/>
      <c r="C893" s="14" t="s">
        <v>72</v>
      </c>
      <c r="D893" s="14" t="s">
        <v>274</v>
      </c>
      <c r="E893" s="45" t="s">
        <v>284</v>
      </c>
      <c r="F893" s="54">
        <f>F894</f>
        <v>25801</v>
      </c>
      <c r="G893" s="54">
        <f>G894</f>
        <v>23220.9</v>
      </c>
      <c r="H893" s="54">
        <f>H894</f>
        <v>20898.8</v>
      </c>
    </row>
    <row r="894" spans="1:8" ht="18.75" customHeight="1">
      <c r="A894" s="14"/>
      <c r="B894" s="14"/>
      <c r="C894" s="14"/>
      <c r="D894" s="14" t="s">
        <v>11</v>
      </c>
      <c r="E894" s="46" t="s">
        <v>12</v>
      </c>
      <c r="F894" s="54">
        <v>25801</v>
      </c>
      <c r="G894" s="54">
        <v>23220.9</v>
      </c>
      <c r="H894" s="54">
        <v>20898.8</v>
      </c>
    </row>
    <row r="895" spans="1:8" ht="25.5" customHeight="1">
      <c r="A895" s="18"/>
      <c r="B895" s="18"/>
      <c r="C895" s="14" t="s">
        <v>73</v>
      </c>
      <c r="D895" s="14" t="s">
        <v>274</v>
      </c>
      <c r="E895" s="45" t="s">
        <v>285</v>
      </c>
      <c r="F895" s="54">
        <f>F896</f>
        <v>41771.5</v>
      </c>
      <c r="G895" s="54">
        <f>G896</f>
        <v>37594.4</v>
      </c>
      <c r="H895" s="54">
        <f>H896</f>
        <v>33834.9</v>
      </c>
    </row>
    <row r="896" spans="1:8" ht="27" customHeight="1">
      <c r="A896" s="14"/>
      <c r="B896" s="14"/>
      <c r="C896" s="14"/>
      <c r="D896" s="14" t="s">
        <v>11</v>
      </c>
      <c r="E896" s="46" t="s">
        <v>12</v>
      </c>
      <c r="F896" s="54">
        <v>41771.5</v>
      </c>
      <c r="G896" s="54">
        <v>37594.4</v>
      </c>
      <c r="H896" s="54">
        <v>33834.9</v>
      </c>
    </row>
    <row r="897" spans="1:8" ht="27" customHeight="1">
      <c r="A897" s="18"/>
      <c r="B897" s="18"/>
      <c r="C897" s="14" t="s">
        <v>77</v>
      </c>
      <c r="D897" s="14" t="s">
        <v>274</v>
      </c>
      <c r="E897" s="45" t="s">
        <v>78</v>
      </c>
      <c r="F897" s="54">
        <f>F898</f>
        <v>50</v>
      </c>
      <c r="G897" s="54">
        <f>G898</f>
        <v>50</v>
      </c>
      <c r="H897" s="54">
        <f>H898</f>
        <v>50</v>
      </c>
    </row>
    <row r="898" spans="1:8" ht="18.75" customHeight="1">
      <c r="A898" s="14"/>
      <c r="B898" s="14"/>
      <c r="C898" s="14"/>
      <c r="D898" s="14" t="s">
        <v>11</v>
      </c>
      <c r="E898" s="46" t="s">
        <v>12</v>
      </c>
      <c r="F898" s="54">
        <v>50</v>
      </c>
      <c r="G898" s="54">
        <v>50</v>
      </c>
      <c r="H898" s="54">
        <v>50</v>
      </c>
    </row>
    <row r="899" spans="1:8" ht="25.5" customHeight="1">
      <c r="A899" s="18"/>
      <c r="B899" s="18"/>
      <c r="C899" s="14" t="s">
        <v>79</v>
      </c>
      <c r="D899" s="14" t="s">
        <v>274</v>
      </c>
      <c r="E899" s="45" t="s">
        <v>80</v>
      </c>
      <c r="F899" s="54">
        <f>F900</f>
        <v>550</v>
      </c>
      <c r="G899" s="54">
        <f>G900</f>
        <v>550</v>
      </c>
      <c r="H899" s="54">
        <f>H900</f>
        <v>550</v>
      </c>
    </row>
    <row r="900" spans="1:8" ht="18.75" customHeight="1">
      <c r="A900" s="14"/>
      <c r="B900" s="14"/>
      <c r="C900" s="14"/>
      <c r="D900" s="14" t="s">
        <v>11</v>
      </c>
      <c r="E900" s="46" t="s">
        <v>12</v>
      </c>
      <c r="F900" s="54">
        <v>550</v>
      </c>
      <c r="G900" s="54">
        <v>550</v>
      </c>
      <c r="H900" s="54">
        <v>550</v>
      </c>
    </row>
    <row r="901" spans="1:8" ht="18.75" customHeight="1">
      <c r="A901" s="2"/>
      <c r="B901" s="100" t="s">
        <v>376</v>
      </c>
      <c r="C901" s="49"/>
      <c r="D901" s="49"/>
      <c r="E901" s="97" t="s">
        <v>377</v>
      </c>
      <c r="F901" s="96">
        <f>F902+F919</f>
        <v>28391.699999999997</v>
      </c>
      <c r="G901" s="96">
        <f>G902+G919</f>
        <v>24331.899999999998</v>
      </c>
      <c r="H901" s="96">
        <f>H902+H919</f>
        <v>20311.000000000004</v>
      </c>
    </row>
    <row r="902" spans="1:8" ht="18.75">
      <c r="A902" s="18"/>
      <c r="B902" s="18"/>
      <c r="C902" s="18" t="s">
        <v>47</v>
      </c>
      <c r="D902" s="18" t="s">
        <v>274</v>
      </c>
      <c r="E902" s="95" t="s">
        <v>375</v>
      </c>
      <c r="F902" s="96">
        <f>F903+F909</f>
        <v>28246.699999999997</v>
      </c>
      <c r="G902" s="96">
        <f>G903+G909</f>
        <v>24208.6</v>
      </c>
      <c r="H902" s="96">
        <f>H903+H909</f>
        <v>20187.700000000004</v>
      </c>
    </row>
    <row r="903" spans="1:8" ht="18.75" customHeight="1">
      <c r="A903" s="18"/>
      <c r="B903" s="18"/>
      <c r="C903" s="18" t="s">
        <v>48</v>
      </c>
      <c r="D903" s="18" t="s">
        <v>274</v>
      </c>
      <c r="E903" s="95" t="s">
        <v>49</v>
      </c>
      <c r="F903" s="96">
        <f>F904</f>
        <v>7145</v>
      </c>
      <c r="G903" s="96">
        <f>G904</f>
        <v>4816</v>
      </c>
      <c r="H903" s="96">
        <f>H904</f>
        <v>2734.4</v>
      </c>
    </row>
    <row r="904" spans="1:8" ht="18.75" customHeight="1">
      <c r="A904" s="18"/>
      <c r="B904" s="18"/>
      <c r="C904" s="18" t="s">
        <v>50</v>
      </c>
      <c r="D904" s="18"/>
      <c r="E904" s="95" t="s">
        <v>51</v>
      </c>
      <c r="F904" s="96">
        <f>F905+F907</f>
        <v>7145</v>
      </c>
      <c r="G904" s="96">
        <f>G905+G907</f>
        <v>4816</v>
      </c>
      <c r="H904" s="96">
        <f>H905+H907</f>
        <v>2734.4</v>
      </c>
    </row>
    <row r="905" spans="1:8" ht="18.75" customHeight="1">
      <c r="A905" s="18"/>
      <c r="B905" s="18"/>
      <c r="C905" s="14" t="s">
        <v>53</v>
      </c>
      <c r="D905" s="14" t="s">
        <v>274</v>
      </c>
      <c r="E905" s="45" t="s">
        <v>413</v>
      </c>
      <c r="F905" s="54">
        <f>F906</f>
        <v>6185</v>
      </c>
      <c r="G905" s="54">
        <f>G906</f>
        <v>4000</v>
      </c>
      <c r="H905" s="54">
        <f>H906</f>
        <v>2000</v>
      </c>
    </row>
    <row r="906" spans="1:8" ht="18.75" customHeight="1">
      <c r="A906" s="14"/>
      <c r="B906" s="14"/>
      <c r="C906" s="14"/>
      <c r="D906" s="14" t="s">
        <v>14</v>
      </c>
      <c r="E906" s="46" t="s">
        <v>15</v>
      </c>
      <c r="F906" s="54">
        <v>6185</v>
      </c>
      <c r="G906" s="54">
        <v>4000</v>
      </c>
      <c r="H906" s="54">
        <v>2000</v>
      </c>
    </row>
    <row r="907" spans="1:8" ht="18.75" customHeight="1">
      <c r="A907" s="18"/>
      <c r="B907" s="18"/>
      <c r="C907" s="14" t="s">
        <v>54</v>
      </c>
      <c r="D907" s="14" t="s">
        <v>274</v>
      </c>
      <c r="E907" s="45" t="s">
        <v>55</v>
      </c>
      <c r="F907" s="54">
        <f>F908</f>
        <v>960</v>
      </c>
      <c r="G907" s="54">
        <f>G908</f>
        <v>816</v>
      </c>
      <c r="H907" s="54">
        <f>H908</f>
        <v>734.4</v>
      </c>
    </row>
    <row r="908" spans="1:8" ht="18.75" customHeight="1">
      <c r="A908" s="14"/>
      <c r="B908" s="14"/>
      <c r="C908" s="14"/>
      <c r="D908" s="14" t="s">
        <v>14</v>
      </c>
      <c r="E908" s="46" t="s">
        <v>15</v>
      </c>
      <c r="F908" s="54">
        <v>960</v>
      </c>
      <c r="G908" s="54">
        <v>816</v>
      </c>
      <c r="H908" s="54">
        <v>734.4</v>
      </c>
    </row>
    <row r="909" spans="1:8" ht="37.5" customHeight="1">
      <c r="A909" s="18"/>
      <c r="B909" s="18"/>
      <c r="C909" s="18" t="s">
        <v>63</v>
      </c>
      <c r="D909" s="18" t="s">
        <v>274</v>
      </c>
      <c r="E909" s="95" t="s">
        <v>64</v>
      </c>
      <c r="F909" s="96">
        <f>F910</f>
        <v>21101.699999999997</v>
      </c>
      <c r="G909" s="96">
        <f>G910</f>
        <v>19392.6</v>
      </c>
      <c r="H909" s="96">
        <f>H910</f>
        <v>17453.300000000003</v>
      </c>
    </row>
    <row r="910" spans="1:8" ht="19.5" customHeight="1">
      <c r="A910" s="18"/>
      <c r="B910" s="18"/>
      <c r="C910" s="18" t="s">
        <v>65</v>
      </c>
      <c r="D910" s="18"/>
      <c r="E910" s="95" t="s">
        <v>27</v>
      </c>
      <c r="F910" s="96">
        <f>F911+F915+F917</f>
        <v>21101.699999999997</v>
      </c>
      <c r="G910" s="96">
        <f>G911+G915+G917</f>
        <v>19392.6</v>
      </c>
      <c r="H910" s="96">
        <f>H911+H915+H917</f>
        <v>17453.300000000003</v>
      </c>
    </row>
    <row r="911" spans="1:8" ht="18.75" customHeight="1">
      <c r="A911" s="18"/>
      <c r="B911" s="18"/>
      <c r="C911" s="14" t="s">
        <v>66</v>
      </c>
      <c r="D911" s="14" t="s">
        <v>274</v>
      </c>
      <c r="E911" s="45" t="s">
        <v>30</v>
      </c>
      <c r="F911" s="54">
        <f>SUM(F912:F914)</f>
        <v>6253.9</v>
      </c>
      <c r="G911" s="54">
        <f>SUM(G912:G914)</f>
        <v>6029.599999999999</v>
      </c>
      <c r="H911" s="54">
        <f>SUM(H912:H914)</f>
        <v>5426.6</v>
      </c>
    </row>
    <row r="912" spans="1:8" ht="37.5" customHeight="1">
      <c r="A912" s="14"/>
      <c r="B912" s="14"/>
      <c r="C912" s="14"/>
      <c r="D912" s="14" t="s">
        <v>31</v>
      </c>
      <c r="E912" s="46" t="s">
        <v>32</v>
      </c>
      <c r="F912" s="54">
        <v>5831.5</v>
      </c>
      <c r="G912" s="54">
        <v>5607.2</v>
      </c>
      <c r="H912" s="54">
        <v>5046.5</v>
      </c>
    </row>
    <row r="913" spans="1:8" ht="18.75" customHeight="1">
      <c r="A913" s="14"/>
      <c r="B913" s="14"/>
      <c r="C913" s="14"/>
      <c r="D913" s="14" t="s">
        <v>14</v>
      </c>
      <c r="E913" s="46" t="s">
        <v>15</v>
      </c>
      <c r="F913" s="54">
        <v>418.2</v>
      </c>
      <c r="G913" s="54">
        <v>418.2</v>
      </c>
      <c r="H913" s="54">
        <v>376.3</v>
      </c>
    </row>
    <row r="914" spans="1:8" ht="18.75" customHeight="1">
      <c r="A914" s="14"/>
      <c r="B914" s="14"/>
      <c r="C914" s="14"/>
      <c r="D914" s="14" t="s">
        <v>45</v>
      </c>
      <c r="E914" s="46" t="s">
        <v>46</v>
      </c>
      <c r="F914" s="54">
        <v>4.2</v>
      </c>
      <c r="G914" s="54">
        <v>4.2</v>
      </c>
      <c r="H914" s="54">
        <v>3.8</v>
      </c>
    </row>
    <row r="915" spans="1:8" ht="18.75" customHeight="1">
      <c r="A915" s="18"/>
      <c r="B915" s="18"/>
      <c r="C915" s="14" t="s">
        <v>74</v>
      </c>
      <c r="D915" s="14" t="s">
        <v>274</v>
      </c>
      <c r="E915" s="45" t="s">
        <v>286</v>
      </c>
      <c r="F915" s="54">
        <f>F916</f>
        <v>4867</v>
      </c>
      <c r="G915" s="54">
        <f>G916</f>
        <v>4380.3</v>
      </c>
      <c r="H915" s="54">
        <f>H916</f>
        <v>3942.3</v>
      </c>
    </row>
    <row r="916" spans="1:8" ht="18.75" customHeight="1">
      <c r="A916" s="14"/>
      <c r="B916" s="14"/>
      <c r="C916" s="14"/>
      <c r="D916" s="14" t="s">
        <v>11</v>
      </c>
      <c r="E916" s="46" t="s">
        <v>12</v>
      </c>
      <c r="F916" s="54">
        <v>4867</v>
      </c>
      <c r="G916" s="54">
        <v>4380.3</v>
      </c>
      <c r="H916" s="54">
        <v>3942.3</v>
      </c>
    </row>
    <row r="917" spans="1:8" ht="18.75" customHeight="1">
      <c r="A917" s="125"/>
      <c r="B917" s="125"/>
      <c r="C917" s="56" t="s">
        <v>75</v>
      </c>
      <c r="D917" s="56" t="s">
        <v>274</v>
      </c>
      <c r="E917" s="126" t="s">
        <v>76</v>
      </c>
      <c r="F917" s="127">
        <f>F918</f>
        <v>9980.8</v>
      </c>
      <c r="G917" s="127">
        <f>G918</f>
        <v>8982.7</v>
      </c>
      <c r="H917" s="127">
        <f>H918</f>
        <v>8084.4</v>
      </c>
    </row>
    <row r="918" spans="1:8" s="21" customFormat="1" ht="18.75" customHeight="1">
      <c r="A918" s="14"/>
      <c r="B918" s="14"/>
      <c r="C918" s="14"/>
      <c r="D918" s="14" t="s">
        <v>11</v>
      </c>
      <c r="E918" s="46" t="s">
        <v>12</v>
      </c>
      <c r="F918" s="54">
        <v>9980.8</v>
      </c>
      <c r="G918" s="54">
        <v>8982.7</v>
      </c>
      <c r="H918" s="54">
        <v>8084.4</v>
      </c>
    </row>
    <row r="919" spans="1:8" ht="25.5" customHeight="1">
      <c r="A919" s="128"/>
      <c r="B919" s="128"/>
      <c r="C919" s="128" t="s">
        <v>81</v>
      </c>
      <c r="D919" s="128" t="s">
        <v>274</v>
      </c>
      <c r="E919" s="129" t="s">
        <v>484</v>
      </c>
      <c r="F919" s="130">
        <f>F920</f>
        <v>145</v>
      </c>
      <c r="G919" s="130">
        <f>G920</f>
        <v>123.3</v>
      </c>
      <c r="H919" s="130">
        <f>H920</f>
        <v>123.3</v>
      </c>
    </row>
    <row r="920" spans="1:8" ht="18.75" customHeight="1">
      <c r="A920" s="18"/>
      <c r="B920" s="18"/>
      <c r="C920" s="18" t="s">
        <v>82</v>
      </c>
      <c r="D920" s="18" t="s">
        <v>274</v>
      </c>
      <c r="E920" s="95" t="s">
        <v>331</v>
      </c>
      <c r="F920" s="96">
        <f>F924+F927+F921</f>
        <v>145</v>
      </c>
      <c r="G920" s="96">
        <f>G924+G927+G921</f>
        <v>123.3</v>
      </c>
      <c r="H920" s="96">
        <f>H924+H927+H921</f>
        <v>123.3</v>
      </c>
    </row>
    <row r="921" spans="1:8" ht="18.75" customHeight="1">
      <c r="A921" s="18"/>
      <c r="B921" s="18"/>
      <c r="C921" s="18" t="s">
        <v>83</v>
      </c>
      <c r="D921" s="18"/>
      <c r="E921" s="95" t="s">
        <v>84</v>
      </c>
      <c r="F921" s="96">
        <f aca="true" t="shared" si="78" ref="F921:H922">F922</f>
        <v>40</v>
      </c>
      <c r="G921" s="96">
        <f t="shared" si="78"/>
        <v>34</v>
      </c>
      <c r="H921" s="96">
        <f t="shared" si="78"/>
        <v>34</v>
      </c>
    </row>
    <row r="922" spans="1:8" ht="18.75" customHeight="1">
      <c r="A922" s="18"/>
      <c r="B922" s="18"/>
      <c r="C922" s="14" t="s">
        <v>86</v>
      </c>
      <c r="D922" s="14" t="s">
        <v>274</v>
      </c>
      <c r="E922" s="45" t="s">
        <v>506</v>
      </c>
      <c r="F922" s="54">
        <f t="shared" si="78"/>
        <v>40</v>
      </c>
      <c r="G922" s="54">
        <f t="shared" si="78"/>
        <v>34</v>
      </c>
      <c r="H922" s="54">
        <f t="shared" si="78"/>
        <v>34</v>
      </c>
    </row>
    <row r="923" spans="1:8" ht="18.75" customHeight="1">
      <c r="A923" s="18"/>
      <c r="B923" s="18"/>
      <c r="C923" s="14"/>
      <c r="D923" s="14" t="s">
        <v>14</v>
      </c>
      <c r="E923" s="46" t="s">
        <v>15</v>
      </c>
      <c r="F923" s="54">
        <v>40</v>
      </c>
      <c r="G923" s="54">
        <v>34</v>
      </c>
      <c r="H923" s="54">
        <v>34</v>
      </c>
    </row>
    <row r="924" spans="1:8" ht="24" customHeight="1">
      <c r="A924" s="18"/>
      <c r="B924" s="18"/>
      <c r="C924" s="18" t="s">
        <v>87</v>
      </c>
      <c r="D924" s="18"/>
      <c r="E924" s="20" t="s">
        <v>507</v>
      </c>
      <c r="F924" s="96">
        <f aca="true" t="shared" si="79" ref="F924:H925">F925</f>
        <v>90</v>
      </c>
      <c r="G924" s="96">
        <f t="shared" si="79"/>
        <v>76.5</v>
      </c>
      <c r="H924" s="96">
        <f t="shared" si="79"/>
        <v>76.5</v>
      </c>
    </row>
    <row r="925" spans="1:8" ht="18.75" customHeight="1">
      <c r="A925" s="18"/>
      <c r="B925" s="18"/>
      <c r="C925" s="14" t="s">
        <v>88</v>
      </c>
      <c r="D925" s="14" t="s">
        <v>274</v>
      </c>
      <c r="E925" s="23" t="s">
        <v>508</v>
      </c>
      <c r="F925" s="54">
        <f t="shared" si="79"/>
        <v>90</v>
      </c>
      <c r="G925" s="54">
        <f t="shared" si="79"/>
        <v>76.5</v>
      </c>
      <c r="H925" s="54">
        <f t="shared" si="79"/>
        <v>76.5</v>
      </c>
    </row>
    <row r="926" spans="1:8" ht="18.75" customHeight="1">
      <c r="A926" s="14"/>
      <c r="B926" s="14"/>
      <c r="C926" s="14"/>
      <c r="D926" s="14" t="s">
        <v>14</v>
      </c>
      <c r="E926" s="46" t="s">
        <v>15</v>
      </c>
      <c r="F926" s="54">
        <v>90</v>
      </c>
      <c r="G926" s="54">
        <v>76.5</v>
      </c>
      <c r="H926" s="54">
        <v>76.5</v>
      </c>
    </row>
    <row r="927" spans="1:8" ht="18.75" customHeight="1">
      <c r="A927" s="18"/>
      <c r="B927" s="18"/>
      <c r="C927" s="18" t="s">
        <v>89</v>
      </c>
      <c r="D927" s="18"/>
      <c r="E927" s="95" t="s">
        <v>90</v>
      </c>
      <c r="F927" s="96">
        <f aca="true" t="shared" si="80" ref="F927:H928">F928</f>
        <v>15</v>
      </c>
      <c r="G927" s="96">
        <f t="shared" si="80"/>
        <v>12.8</v>
      </c>
      <c r="H927" s="96">
        <f t="shared" si="80"/>
        <v>12.8</v>
      </c>
    </row>
    <row r="928" spans="1:8" ht="18.75" customHeight="1">
      <c r="A928" s="18"/>
      <c r="B928" s="18"/>
      <c r="C928" s="14" t="s">
        <v>91</v>
      </c>
      <c r="D928" s="14" t="s">
        <v>274</v>
      </c>
      <c r="E928" s="45" t="s">
        <v>92</v>
      </c>
      <c r="F928" s="54">
        <f t="shared" si="80"/>
        <v>15</v>
      </c>
      <c r="G928" s="54">
        <f t="shared" si="80"/>
        <v>12.8</v>
      </c>
      <c r="H928" s="54">
        <f t="shared" si="80"/>
        <v>12.8</v>
      </c>
    </row>
    <row r="929" spans="1:8" ht="18.75" customHeight="1">
      <c r="A929" s="14"/>
      <c r="B929" s="14"/>
      <c r="C929" s="14"/>
      <c r="D929" s="14" t="s">
        <v>14</v>
      </c>
      <c r="E929" s="46" t="s">
        <v>15</v>
      </c>
      <c r="F929" s="54">
        <v>15</v>
      </c>
      <c r="G929" s="54">
        <v>12.8</v>
      </c>
      <c r="H929" s="54">
        <v>12.8</v>
      </c>
    </row>
    <row r="930" spans="1:8" ht="18.75" customHeight="1">
      <c r="A930" s="14"/>
      <c r="B930" s="49" t="s">
        <v>379</v>
      </c>
      <c r="C930" s="49"/>
      <c r="D930" s="49"/>
      <c r="E930" s="97" t="s">
        <v>380</v>
      </c>
      <c r="F930" s="96">
        <f aca="true" t="shared" si="81" ref="F930:H932">F931</f>
        <v>12200</v>
      </c>
      <c r="G930" s="96">
        <f t="shared" si="81"/>
        <v>12200</v>
      </c>
      <c r="H930" s="96">
        <f t="shared" si="81"/>
        <v>12200</v>
      </c>
    </row>
    <row r="931" spans="1:8" ht="18.75" customHeight="1">
      <c r="A931" s="14"/>
      <c r="B931" s="49" t="s">
        <v>407</v>
      </c>
      <c r="C931" s="49"/>
      <c r="D931" s="49"/>
      <c r="E931" s="97" t="s">
        <v>383</v>
      </c>
      <c r="F931" s="96">
        <f t="shared" si="81"/>
        <v>12200</v>
      </c>
      <c r="G931" s="96">
        <f t="shared" si="81"/>
        <v>12200</v>
      </c>
      <c r="H931" s="96">
        <f t="shared" si="81"/>
        <v>12200</v>
      </c>
    </row>
    <row r="932" spans="1:8" ht="18.75" customHeight="1">
      <c r="A932" s="18"/>
      <c r="B932" s="18"/>
      <c r="C932" s="18" t="s">
        <v>212</v>
      </c>
      <c r="D932" s="18" t="s">
        <v>274</v>
      </c>
      <c r="E932" s="95" t="s">
        <v>499</v>
      </c>
      <c r="F932" s="96">
        <f t="shared" si="81"/>
        <v>12200</v>
      </c>
      <c r="G932" s="96">
        <f t="shared" si="81"/>
        <v>12200</v>
      </c>
      <c r="H932" s="96">
        <f t="shared" si="81"/>
        <v>12200</v>
      </c>
    </row>
    <row r="933" spans="1:8" ht="18.75" customHeight="1">
      <c r="A933" s="18"/>
      <c r="B933" s="18"/>
      <c r="C933" s="18" t="s">
        <v>213</v>
      </c>
      <c r="D933" s="18" t="s">
        <v>274</v>
      </c>
      <c r="E933" s="95" t="s">
        <v>414</v>
      </c>
      <c r="F933" s="96">
        <f aca="true" t="shared" si="82" ref="F933:H935">F934</f>
        <v>12200</v>
      </c>
      <c r="G933" s="96">
        <f t="shared" si="82"/>
        <v>12200</v>
      </c>
      <c r="H933" s="96">
        <f t="shared" si="82"/>
        <v>12200</v>
      </c>
    </row>
    <row r="934" spans="1:8" ht="18.75" customHeight="1">
      <c r="A934" s="53"/>
      <c r="B934" s="18"/>
      <c r="C934" s="18" t="s">
        <v>214</v>
      </c>
      <c r="D934" s="18"/>
      <c r="E934" s="95" t="s">
        <v>215</v>
      </c>
      <c r="F934" s="96">
        <f>F935</f>
        <v>12200</v>
      </c>
      <c r="G934" s="96">
        <f t="shared" si="82"/>
        <v>12200</v>
      </c>
      <c r="H934" s="96">
        <f t="shared" si="82"/>
        <v>12200</v>
      </c>
    </row>
    <row r="935" spans="1:8" ht="18.75" customHeight="1">
      <c r="A935" s="53"/>
      <c r="B935" s="18"/>
      <c r="C935" s="16" t="s">
        <v>466</v>
      </c>
      <c r="D935" s="16"/>
      <c r="E935" s="23" t="s">
        <v>505</v>
      </c>
      <c r="F935" s="54">
        <f t="shared" si="82"/>
        <v>12200</v>
      </c>
      <c r="G935" s="54">
        <f t="shared" si="82"/>
        <v>12200</v>
      </c>
      <c r="H935" s="54">
        <f t="shared" si="82"/>
        <v>12200</v>
      </c>
    </row>
    <row r="936" spans="1:8" ht="18.75" customHeight="1">
      <c r="A936" s="14"/>
      <c r="B936" s="14"/>
      <c r="C936" s="14"/>
      <c r="D936" s="14" t="s">
        <v>19</v>
      </c>
      <c r="E936" s="46" t="s">
        <v>20</v>
      </c>
      <c r="F936" s="54">
        <v>12200</v>
      </c>
      <c r="G936" s="54">
        <v>12200</v>
      </c>
      <c r="H936" s="54">
        <v>12200</v>
      </c>
    </row>
    <row r="937" spans="1:8" ht="18.75" customHeight="1">
      <c r="A937" s="14"/>
      <c r="B937" s="14"/>
      <c r="C937" s="58"/>
      <c r="D937" s="14"/>
      <c r="E937" s="46"/>
      <c r="F937" s="54"/>
      <c r="G937" s="54"/>
      <c r="H937" s="54"/>
    </row>
    <row r="938" spans="1:9" ht="18.75" customHeight="1">
      <c r="A938" s="18" t="s">
        <v>415</v>
      </c>
      <c r="B938" s="18"/>
      <c r="C938" s="18" t="s">
        <v>274</v>
      </c>
      <c r="D938" s="18" t="s">
        <v>274</v>
      </c>
      <c r="E938" s="95" t="s">
        <v>416</v>
      </c>
      <c r="F938" s="131">
        <f>F939+F946+F974+F981</f>
        <v>70295.8</v>
      </c>
      <c r="G938" s="131">
        <f>G939+G946+G974+G981</f>
        <v>63484</v>
      </c>
      <c r="H938" s="131">
        <f>H939+H946+H974+H981</f>
        <v>57296.600000000006</v>
      </c>
      <c r="I938" s="93"/>
    </row>
    <row r="939" spans="1:8" ht="18.75" customHeight="1">
      <c r="A939" s="18"/>
      <c r="B939" s="49" t="s">
        <v>304</v>
      </c>
      <c r="C939" s="49"/>
      <c r="D939" s="49"/>
      <c r="E939" s="97" t="s">
        <v>305</v>
      </c>
      <c r="F939" s="131">
        <f aca="true" t="shared" si="83" ref="F939:H944">F940</f>
        <v>22</v>
      </c>
      <c r="G939" s="131">
        <f t="shared" si="83"/>
        <v>18.7</v>
      </c>
      <c r="H939" s="131">
        <f t="shared" si="83"/>
        <v>18.7</v>
      </c>
    </row>
    <row r="940" spans="1:8" ht="18.75" customHeight="1">
      <c r="A940" s="18"/>
      <c r="B940" s="49" t="s">
        <v>308</v>
      </c>
      <c r="C940" s="49"/>
      <c r="D940" s="49"/>
      <c r="E940" s="97" t="s">
        <v>309</v>
      </c>
      <c r="F940" s="131">
        <f t="shared" si="83"/>
        <v>22</v>
      </c>
      <c r="G940" s="131">
        <f t="shared" si="83"/>
        <v>18.7</v>
      </c>
      <c r="H940" s="131">
        <f t="shared" si="83"/>
        <v>18.7</v>
      </c>
    </row>
    <row r="941" spans="1:8" ht="25.5" customHeight="1">
      <c r="A941" s="18"/>
      <c r="B941" s="18"/>
      <c r="C941" s="18" t="s">
        <v>222</v>
      </c>
      <c r="D941" s="18" t="s">
        <v>274</v>
      </c>
      <c r="E941" s="95" t="s">
        <v>462</v>
      </c>
      <c r="F941" s="131">
        <f t="shared" si="83"/>
        <v>22</v>
      </c>
      <c r="G941" s="131">
        <f t="shared" si="83"/>
        <v>18.7</v>
      </c>
      <c r="H941" s="131">
        <f t="shared" si="83"/>
        <v>18.7</v>
      </c>
    </row>
    <row r="942" spans="1:8" ht="18.75" customHeight="1">
      <c r="A942" s="18"/>
      <c r="B942" s="18"/>
      <c r="C942" s="18" t="s">
        <v>223</v>
      </c>
      <c r="D942" s="18" t="s">
        <v>274</v>
      </c>
      <c r="E942" s="95" t="s">
        <v>224</v>
      </c>
      <c r="F942" s="131">
        <f t="shared" si="83"/>
        <v>22</v>
      </c>
      <c r="G942" s="131">
        <f t="shared" si="83"/>
        <v>18.7</v>
      </c>
      <c r="H942" s="131">
        <f t="shared" si="83"/>
        <v>18.7</v>
      </c>
    </row>
    <row r="943" spans="1:8" ht="37.5" customHeight="1">
      <c r="A943" s="18"/>
      <c r="B943" s="18"/>
      <c r="C943" s="18" t="s">
        <v>225</v>
      </c>
      <c r="D943" s="18"/>
      <c r="E943" s="95" t="s">
        <v>226</v>
      </c>
      <c r="F943" s="131">
        <f t="shared" si="83"/>
        <v>22</v>
      </c>
      <c r="G943" s="131">
        <f t="shared" si="83"/>
        <v>18.7</v>
      </c>
      <c r="H943" s="131">
        <f t="shared" si="83"/>
        <v>18.7</v>
      </c>
    </row>
    <row r="944" spans="1:8" ht="18.75" customHeight="1">
      <c r="A944" s="14"/>
      <c r="B944" s="14"/>
      <c r="C944" s="14" t="s">
        <v>227</v>
      </c>
      <c r="D944" s="14" t="s">
        <v>274</v>
      </c>
      <c r="E944" s="45" t="s">
        <v>228</v>
      </c>
      <c r="F944" s="132">
        <f>F945</f>
        <v>22</v>
      </c>
      <c r="G944" s="132">
        <f t="shared" si="83"/>
        <v>18.7</v>
      </c>
      <c r="H944" s="132">
        <f t="shared" si="83"/>
        <v>18.7</v>
      </c>
    </row>
    <row r="945" spans="1:8" ht="41.25" customHeight="1">
      <c r="A945" s="14"/>
      <c r="B945" s="14"/>
      <c r="C945" s="14"/>
      <c r="D945" s="14" t="s">
        <v>31</v>
      </c>
      <c r="E945" s="46" t="s">
        <v>32</v>
      </c>
      <c r="F945" s="54">
        <v>22</v>
      </c>
      <c r="G945" s="54">
        <v>18.7</v>
      </c>
      <c r="H945" s="54">
        <v>18.7</v>
      </c>
    </row>
    <row r="946" spans="1:8" ht="18.75" customHeight="1">
      <c r="A946" s="14"/>
      <c r="B946" s="49" t="s">
        <v>362</v>
      </c>
      <c r="C946" s="49"/>
      <c r="D946" s="49"/>
      <c r="E946" s="97" t="s">
        <v>363</v>
      </c>
      <c r="F946" s="96">
        <f>F947+F957+F968</f>
        <v>13565.3</v>
      </c>
      <c r="G946" s="96">
        <f>G947+G957+G968</f>
        <v>12276.8</v>
      </c>
      <c r="H946" s="96">
        <f>H947+H957+H968</f>
        <v>11130.6</v>
      </c>
    </row>
    <row r="947" spans="1:8" ht="18.75" customHeight="1">
      <c r="A947" s="14"/>
      <c r="B947" s="18" t="s">
        <v>367</v>
      </c>
      <c r="C947" s="18"/>
      <c r="D947" s="18"/>
      <c r="E947" s="52" t="s">
        <v>368</v>
      </c>
      <c r="F947" s="96">
        <f>F948</f>
        <v>12735.3</v>
      </c>
      <c r="G947" s="96">
        <f>G948</f>
        <v>11461.8</v>
      </c>
      <c r="H947" s="96">
        <f>H948</f>
        <v>10315.6</v>
      </c>
    </row>
    <row r="948" spans="1:8" ht="18.75" customHeight="1">
      <c r="A948" s="18"/>
      <c r="B948" s="18"/>
      <c r="C948" s="18" t="s">
        <v>185</v>
      </c>
      <c r="D948" s="18" t="s">
        <v>274</v>
      </c>
      <c r="E948" s="95" t="s">
        <v>500</v>
      </c>
      <c r="F948" s="131">
        <f>F953+F949</f>
        <v>12735.3</v>
      </c>
      <c r="G948" s="131">
        <f>G953+G949</f>
        <v>11461.8</v>
      </c>
      <c r="H948" s="131">
        <f>H953+H949</f>
        <v>10315.6</v>
      </c>
    </row>
    <row r="949" spans="1:8" ht="18.75" customHeight="1" hidden="1">
      <c r="A949" s="18"/>
      <c r="B949" s="18"/>
      <c r="C949" s="18" t="s">
        <v>392</v>
      </c>
      <c r="D949" s="14"/>
      <c r="E949" s="3" t="s">
        <v>355</v>
      </c>
      <c r="F949" s="300">
        <f>F950</f>
        <v>0</v>
      </c>
      <c r="G949" s="300">
        <f aca="true" t="shared" si="84" ref="G949:H951">G950</f>
        <v>0</v>
      </c>
      <c r="H949" s="300">
        <f t="shared" si="84"/>
        <v>0</v>
      </c>
    </row>
    <row r="950" spans="1:8" ht="18.75" customHeight="1" hidden="1">
      <c r="A950" s="18"/>
      <c r="B950" s="18"/>
      <c r="C950" s="18" t="s">
        <v>187</v>
      </c>
      <c r="D950" s="14"/>
      <c r="E950" s="95" t="s">
        <v>518</v>
      </c>
      <c r="F950" s="300">
        <f>F951</f>
        <v>0</v>
      </c>
      <c r="G950" s="300">
        <f t="shared" si="84"/>
        <v>0</v>
      </c>
      <c r="H950" s="300">
        <f t="shared" si="84"/>
        <v>0</v>
      </c>
    </row>
    <row r="951" spans="1:8" ht="18.75" customHeight="1" hidden="1">
      <c r="A951" s="18"/>
      <c r="B951" s="18"/>
      <c r="C951" s="14" t="s">
        <v>626</v>
      </c>
      <c r="D951" s="14" t="s">
        <v>274</v>
      </c>
      <c r="E951" s="45" t="s">
        <v>627</v>
      </c>
      <c r="F951" s="301">
        <f>F952</f>
        <v>0</v>
      </c>
      <c r="G951" s="301">
        <f t="shared" si="84"/>
        <v>0</v>
      </c>
      <c r="H951" s="301">
        <f t="shared" si="84"/>
        <v>0</v>
      </c>
    </row>
    <row r="952" spans="1:8" ht="18.75" customHeight="1" hidden="1">
      <c r="A952" s="18"/>
      <c r="B952" s="18"/>
      <c r="C952" s="14"/>
      <c r="D952" s="14" t="s">
        <v>11</v>
      </c>
      <c r="E952" s="46" t="s">
        <v>12</v>
      </c>
      <c r="F952" s="302">
        <v>0</v>
      </c>
      <c r="G952" s="302">
        <v>0</v>
      </c>
      <c r="H952" s="302">
        <v>0</v>
      </c>
    </row>
    <row r="953" spans="1:8" ht="18.75">
      <c r="A953" s="18"/>
      <c r="B953" s="18"/>
      <c r="C953" s="18" t="s">
        <v>192</v>
      </c>
      <c r="D953" s="18" t="s">
        <v>274</v>
      </c>
      <c r="E953" s="95" t="s">
        <v>502</v>
      </c>
      <c r="F953" s="131">
        <f aca="true" t="shared" si="85" ref="F953:H955">F954</f>
        <v>12735.3</v>
      </c>
      <c r="G953" s="131">
        <f t="shared" si="85"/>
        <v>11461.8</v>
      </c>
      <c r="H953" s="131">
        <f t="shared" si="85"/>
        <v>10315.6</v>
      </c>
    </row>
    <row r="954" spans="1:8" ht="25.5" customHeight="1">
      <c r="A954" s="18"/>
      <c r="B954" s="18"/>
      <c r="C954" s="18" t="s">
        <v>193</v>
      </c>
      <c r="D954" s="18"/>
      <c r="E954" s="95" t="s">
        <v>27</v>
      </c>
      <c r="F954" s="131">
        <f t="shared" si="85"/>
        <v>12735.3</v>
      </c>
      <c r="G954" s="131">
        <f t="shared" si="85"/>
        <v>11461.8</v>
      </c>
      <c r="H954" s="131">
        <f t="shared" si="85"/>
        <v>10315.6</v>
      </c>
    </row>
    <row r="955" spans="1:8" ht="18.75" customHeight="1">
      <c r="A955" s="18"/>
      <c r="B955" s="18"/>
      <c r="C955" s="14" t="s">
        <v>195</v>
      </c>
      <c r="D955" s="14" t="s">
        <v>274</v>
      </c>
      <c r="E955" s="45" t="s">
        <v>36</v>
      </c>
      <c r="F955" s="132">
        <f t="shared" si="85"/>
        <v>12735.3</v>
      </c>
      <c r="G955" s="132">
        <f t="shared" si="85"/>
        <v>11461.8</v>
      </c>
      <c r="H955" s="132">
        <f t="shared" si="85"/>
        <v>10315.6</v>
      </c>
    </row>
    <row r="956" spans="1:8" ht="24" customHeight="1">
      <c r="A956" s="14"/>
      <c r="B956" s="18"/>
      <c r="C956" s="14"/>
      <c r="D956" s="14" t="s">
        <v>11</v>
      </c>
      <c r="E956" s="46" t="s">
        <v>12</v>
      </c>
      <c r="F956" s="54">
        <v>12735.3</v>
      </c>
      <c r="G956" s="54">
        <v>11461.8</v>
      </c>
      <c r="H956" s="54">
        <v>10315.6</v>
      </c>
    </row>
    <row r="957" spans="1:8" ht="18.75" customHeight="1">
      <c r="A957" s="14"/>
      <c r="B957" s="18" t="s">
        <v>439</v>
      </c>
      <c r="C957" s="18"/>
      <c r="D957" s="18"/>
      <c r="E957" s="52" t="s">
        <v>452</v>
      </c>
      <c r="F957" s="96">
        <f>F958+F963</f>
        <v>100</v>
      </c>
      <c r="G957" s="96">
        <f>G958+G963</f>
        <v>85</v>
      </c>
      <c r="H957" s="96">
        <f>H958+H963</f>
        <v>85</v>
      </c>
    </row>
    <row r="958" spans="1:8" ht="18.75" customHeight="1">
      <c r="A958" s="14"/>
      <c r="B958" s="14"/>
      <c r="C958" s="18" t="s">
        <v>185</v>
      </c>
      <c r="D958" s="18" t="s">
        <v>274</v>
      </c>
      <c r="E958" s="95" t="s">
        <v>500</v>
      </c>
      <c r="F958" s="96">
        <f aca="true" t="shared" si="86" ref="F958:H961">F959</f>
        <v>90</v>
      </c>
      <c r="G958" s="96">
        <f t="shared" si="86"/>
        <v>76.5</v>
      </c>
      <c r="H958" s="96">
        <f t="shared" si="86"/>
        <v>76.5</v>
      </c>
    </row>
    <row r="959" spans="1:8" ht="25.5" customHeight="1">
      <c r="A959" s="14"/>
      <c r="B959" s="14"/>
      <c r="C959" s="18" t="s">
        <v>192</v>
      </c>
      <c r="D959" s="18" t="s">
        <v>274</v>
      </c>
      <c r="E959" s="95" t="s">
        <v>502</v>
      </c>
      <c r="F959" s="96">
        <f t="shared" si="86"/>
        <v>90</v>
      </c>
      <c r="G959" s="96">
        <f t="shared" si="86"/>
        <v>76.5</v>
      </c>
      <c r="H959" s="96">
        <f t="shared" si="86"/>
        <v>76.5</v>
      </c>
    </row>
    <row r="960" spans="1:8" ht="18.75" customHeight="1">
      <c r="A960" s="14"/>
      <c r="B960" s="14"/>
      <c r="C960" s="18" t="s">
        <v>193</v>
      </c>
      <c r="D960" s="18"/>
      <c r="E960" s="95" t="s">
        <v>27</v>
      </c>
      <c r="F960" s="96">
        <f t="shared" si="86"/>
        <v>90</v>
      </c>
      <c r="G960" s="96">
        <f t="shared" si="86"/>
        <v>76.5</v>
      </c>
      <c r="H960" s="96">
        <f t="shared" si="86"/>
        <v>76.5</v>
      </c>
    </row>
    <row r="961" spans="1:8" ht="26.25" customHeight="1">
      <c r="A961" s="14"/>
      <c r="B961" s="14"/>
      <c r="C961" s="14" t="s">
        <v>196</v>
      </c>
      <c r="D961" s="14" t="s">
        <v>274</v>
      </c>
      <c r="E961" s="45" t="s">
        <v>419</v>
      </c>
      <c r="F961" s="54">
        <f t="shared" si="86"/>
        <v>90</v>
      </c>
      <c r="G961" s="54">
        <f t="shared" si="86"/>
        <v>76.5</v>
      </c>
      <c r="H961" s="54">
        <f t="shared" si="86"/>
        <v>76.5</v>
      </c>
    </row>
    <row r="962" spans="1:8" ht="26.25" customHeight="1">
      <c r="A962" s="14"/>
      <c r="B962" s="14"/>
      <c r="C962" s="14"/>
      <c r="D962" s="14" t="s">
        <v>11</v>
      </c>
      <c r="E962" s="46" t="s">
        <v>12</v>
      </c>
      <c r="F962" s="54">
        <v>90</v>
      </c>
      <c r="G962" s="54">
        <v>76.5</v>
      </c>
      <c r="H962" s="54">
        <v>76.5</v>
      </c>
    </row>
    <row r="963" spans="1:8" ht="18.75" customHeight="1">
      <c r="A963" s="14"/>
      <c r="B963" s="14"/>
      <c r="C963" s="18" t="s">
        <v>222</v>
      </c>
      <c r="D963" s="18" t="s">
        <v>274</v>
      </c>
      <c r="E963" s="95" t="s">
        <v>321</v>
      </c>
      <c r="F963" s="96">
        <f aca="true" t="shared" si="87" ref="F963:H966">F964</f>
        <v>10</v>
      </c>
      <c r="G963" s="96">
        <f t="shared" si="87"/>
        <v>8.5</v>
      </c>
      <c r="H963" s="96">
        <f t="shared" si="87"/>
        <v>8.5</v>
      </c>
    </row>
    <row r="964" spans="1:8" ht="18.75" customHeight="1">
      <c r="A964" s="14"/>
      <c r="B964" s="14"/>
      <c r="C964" s="18" t="s">
        <v>223</v>
      </c>
      <c r="D964" s="18" t="s">
        <v>274</v>
      </c>
      <c r="E964" s="95" t="s">
        <v>224</v>
      </c>
      <c r="F964" s="96">
        <f t="shared" si="87"/>
        <v>10</v>
      </c>
      <c r="G964" s="96">
        <f t="shared" si="87"/>
        <v>8.5</v>
      </c>
      <c r="H964" s="96">
        <f t="shared" si="87"/>
        <v>8.5</v>
      </c>
    </row>
    <row r="965" spans="1:8" ht="37.5" customHeight="1">
      <c r="A965" s="14"/>
      <c r="B965" s="14"/>
      <c r="C965" s="18" t="s">
        <v>225</v>
      </c>
      <c r="D965" s="18"/>
      <c r="E965" s="95" t="s">
        <v>226</v>
      </c>
      <c r="F965" s="96">
        <f t="shared" si="87"/>
        <v>10</v>
      </c>
      <c r="G965" s="96">
        <f t="shared" si="87"/>
        <v>8.5</v>
      </c>
      <c r="H965" s="96">
        <f t="shared" si="87"/>
        <v>8.5</v>
      </c>
    </row>
    <row r="966" spans="1:8" ht="18.75" customHeight="1">
      <c r="A966" s="14"/>
      <c r="B966" s="14"/>
      <c r="C966" s="14" t="s">
        <v>227</v>
      </c>
      <c r="D966" s="14" t="s">
        <v>274</v>
      </c>
      <c r="E966" s="45" t="s">
        <v>228</v>
      </c>
      <c r="F966" s="54">
        <f t="shared" si="87"/>
        <v>10</v>
      </c>
      <c r="G966" s="54">
        <f t="shared" si="87"/>
        <v>8.5</v>
      </c>
      <c r="H966" s="54">
        <f t="shared" si="87"/>
        <v>8.5</v>
      </c>
    </row>
    <row r="967" spans="1:8" ht="18.75" customHeight="1">
      <c r="A967" s="14"/>
      <c r="B967" s="14"/>
      <c r="C967" s="14"/>
      <c r="D967" s="14" t="s">
        <v>14</v>
      </c>
      <c r="E967" s="46" t="s">
        <v>15</v>
      </c>
      <c r="F967" s="54">
        <v>10</v>
      </c>
      <c r="G967" s="54">
        <v>8.5</v>
      </c>
      <c r="H967" s="54">
        <v>8.5</v>
      </c>
    </row>
    <row r="968" spans="1:8" ht="18.75" customHeight="1">
      <c r="A968" s="14"/>
      <c r="B968" s="100" t="s">
        <v>405</v>
      </c>
      <c r="C968" s="49"/>
      <c r="D968" s="49"/>
      <c r="E968" s="97" t="s">
        <v>449</v>
      </c>
      <c r="F968" s="131">
        <f aca="true" t="shared" si="88" ref="F968:H972">F969</f>
        <v>730</v>
      </c>
      <c r="G968" s="131">
        <f t="shared" si="88"/>
        <v>730</v>
      </c>
      <c r="H968" s="131">
        <f t="shared" si="88"/>
        <v>730</v>
      </c>
    </row>
    <row r="969" spans="1:8" ht="18.75" customHeight="1">
      <c r="A969" s="18"/>
      <c r="B969" s="18"/>
      <c r="C969" s="18" t="s">
        <v>185</v>
      </c>
      <c r="D969" s="18" t="s">
        <v>274</v>
      </c>
      <c r="E969" s="95" t="s">
        <v>500</v>
      </c>
      <c r="F969" s="131">
        <f t="shared" si="88"/>
        <v>730</v>
      </c>
      <c r="G969" s="131">
        <f t="shared" si="88"/>
        <v>730</v>
      </c>
      <c r="H969" s="131">
        <f t="shared" si="88"/>
        <v>730</v>
      </c>
    </row>
    <row r="970" spans="1:8" ht="23.25" customHeight="1">
      <c r="A970" s="18"/>
      <c r="B970" s="18"/>
      <c r="C970" s="18" t="s">
        <v>192</v>
      </c>
      <c r="D970" s="18" t="s">
        <v>274</v>
      </c>
      <c r="E970" s="95" t="s">
        <v>502</v>
      </c>
      <c r="F970" s="131">
        <f t="shared" si="88"/>
        <v>730</v>
      </c>
      <c r="G970" s="131">
        <f t="shared" si="88"/>
        <v>730</v>
      </c>
      <c r="H970" s="131">
        <f t="shared" si="88"/>
        <v>730</v>
      </c>
    </row>
    <row r="971" spans="1:8" ht="22.5" customHeight="1">
      <c r="A971" s="18"/>
      <c r="B971" s="18"/>
      <c r="C971" s="18" t="s">
        <v>193</v>
      </c>
      <c r="D971" s="18"/>
      <c r="E971" s="95" t="s">
        <v>27</v>
      </c>
      <c r="F971" s="131">
        <f t="shared" si="88"/>
        <v>730</v>
      </c>
      <c r="G971" s="131">
        <f t="shared" si="88"/>
        <v>730</v>
      </c>
      <c r="H971" s="131">
        <f t="shared" si="88"/>
        <v>730</v>
      </c>
    </row>
    <row r="972" spans="1:8" ht="18.75" customHeight="1">
      <c r="A972" s="18"/>
      <c r="B972" s="18"/>
      <c r="C972" s="14" t="s">
        <v>197</v>
      </c>
      <c r="D972" s="14" t="s">
        <v>274</v>
      </c>
      <c r="E972" s="45" t="s">
        <v>43</v>
      </c>
      <c r="F972" s="132">
        <f t="shared" si="88"/>
        <v>730</v>
      </c>
      <c r="G972" s="132">
        <f t="shared" si="88"/>
        <v>730</v>
      </c>
      <c r="H972" s="132">
        <f t="shared" si="88"/>
        <v>730</v>
      </c>
    </row>
    <row r="973" spans="1:8" ht="18.75" customHeight="1">
      <c r="A973" s="14"/>
      <c r="B973" s="14"/>
      <c r="C973" s="14"/>
      <c r="D973" s="14" t="s">
        <v>11</v>
      </c>
      <c r="E973" s="46" t="s">
        <v>12</v>
      </c>
      <c r="F973" s="54">
        <v>730</v>
      </c>
      <c r="G973" s="54">
        <v>730</v>
      </c>
      <c r="H973" s="54">
        <v>730</v>
      </c>
    </row>
    <row r="974" spans="1:8" ht="18.75" customHeight="1">
      <c r="A974" s="14"/>
      <c r="B974" s="49" t="s">
        <v>379</v>
      </c>
      <c r="C974" s="49"/>
      <c r="D974" s="49"/>
      <c r="E974" s="133" t="s">
        <v>380</v>
      </c>
      <c r="F974" s="131">
        <f>F975</f>
        <v>600</v>
      </c>
      <c r="G974" s="131">
        <f>G975</f>
        <v>600</v>
      </c>
      <c r="H974" s="131">
        <f>H975</f>
        <v>600</v>
      </c>
    </row>
    <row r="975" spans="1:8" ht="18.75" customHeight="1">
      <c r="A975" s="14"/>
      <c r="B975" s="100">
        <v>1006</v>
      </c>
      <c r="C975" s="100"/>
      <c r="D975" s="49"/>
      <c r="E975" s="133" t="s">
        <v>385</v>
      </c>
      <c r="F975" s="131">
        <f aca="true" t="shared" si="89" ref="F975:H979">F976</f>
        <v>600</v>
      </c>
      <c r="G975" s="131">
        <f t="shared" si="89"/>
        <v>600</v>
      </c>
      <c r="H975" s="131">
        <f t="shared" si="89"/>
        <v>600</v>
      </c>
    </row>
    <row r="976" spans="1:8" ht="18.75" customHeight="1">
      <c r="A976" s="14"/>
      <c r="B976" s="14"/>
      <c r="C976" s="18" t="s">
        <v>185</v>
      </c>
      <c r="D976" s="18" t="s">
        <v>274</v>
      </c>
      <c r="E976" s="95" t="s">
        <v>500</v>
      </c>
      <c r="F976" s="131">
        <f t="shared" si="89"/>
        <v>600</v>
      </c>
      <c r="G976" s="131">
        <f t="shared" si="89"/>
        <v>600</v>
      </c>
      <c r="H976" s="131">
        <f t="shared" si="89"/>
        <v>600</v>
      </c>
    </row>
    <row r="977" spans="1:8" ht="18.75" customHeight="1">
      <c r="A977" s="14"/>
      <c r="B977" s="14"/>
      <c r="C977" s="18" t="s">
        <v>186</v>
      </c>
      <c r="D977" s="18" t="s">
        <v>274</v>
      </c>
      <c r="E977" s="95" t="s">
        <v>355</v>
      </c>
      <c r="F977" s="131">
        <f t="shared" si="89"/>
        <v>600</v>
      </c>
      <c r="G977" s="131">
        <f t="shared" si="89"/>
        <v>600</v>
      </c>
      <c r="H977" s="131">
        <f t="shared" si="89"/>
        <v>600</v>
      </c>
    </row>
    <row r="978" spans="1:8" ht="18.75" customHeight="1">
      <c r="A978" s="14"/>
      <c r="B978" s="14"/>
      <c r="C978" s="18" t="s">
        <v>189</v>
      </c>
      <c r="D978" s="18"/>
      <c r="E978" s="95" t="s">
        <v>190</v>
      </c>
      <c r="F978" s="132">
        <f t="shared" si="89"/>
        <v>600</v>
      </c>
      <c r="G978" s="132">
        <f t="shared" si="89"/>
        <v>600</v>
      </c>
      <c r="H978" s="132">
        <f t="shared" si="89"/>
        <v>600</v>
      </c>
    </row>
    <row r="979" spans="1:8" ht="23.25" customHeight="1">
      <c r="A979" s="14"/>
      <c r="B979" s="14"/>
      <c r="C979" s="14" t="s">
        <v>295</v>
      </c>
      <c r="D979" s="14"/>
      <c r="E979" s="46" t="s">
        <v>726</v>
      </c>
      <c r="F979" s="132">
        <f t="shared" si="89"/>
        <v>600</v>
      </c>
      <c r="G979" s="132">
        <f t="shared" si="89"/>
        <v>600</v>
      </c>
      <c r="H979" s="132">
        <f t="shared" si="89"/>
        <v>600</v>
      </c>
    </row>
    <row r="980" spans="1:8" ht="18.75" customHeight="1">
      <c r="A980" s="14"/>
      <c r="B980" s="14"/>
      <c r="C980" s="14"/>
      <c r="D980" s="14" t="s">
        <v>19</v>
      </c>
      <c r="E980" s="46" t="s">
        <v>20</v>
      </c>
      <c r="F980" s="54">
        <v>600</v>
      </c>
      <c r="G980" s="54">
        <v>600</v>
      </c>
      <c r="H980" s="54">
        <v>600</v>
      </c>
    </row>
    <row r="981" spans="1:8" ht="18.75" customHeight="1">
      <c r="A981" s="14"/>
      <c r="B981" s="49" t="s">
        <v>388</v>
      </c>
      <c r="C981" s="53"/>
      <c r="D981" s="14"/>
      <c r="E981" s="97" t="s">
        <v>389</v>
      </c>
      <c r="F981" s="131">
        <f>F982+F1004</f>
        <v>56108.5</v>
      </c>
      <c r="G981" s="131">
        <f>G982+G1004</f>
        <v>50588.5</v>
      </c>
      <c r="H981" s="131">
        <f>H982+H1004</f>
        <v>45547.3</v>
      </c>
    </row>
    <row r="982" spans="1:8" ht="18.75" customHeight="1">
      <c r="A982" s="18"/>
      <c r="B982" s="49" t="s">
        <v>390</v>
      </c>
      <c r="C982" s="18"/>
      <c r="D982" s="18" t="s">
        <v>274</v>
      </c>
      <c r="E982" s="97" t="s">
        <v>391</v>
      </c>
      <c r="F982" s="131">
        <f>F983+F988</f>
        <v>51518.7</v>
      </c>
      <c r="G982" s="131">
        <f>G983+G988</f>
        <v>46159.4</v>
      </c>
      <c r="H982" s="131">
        <f>H983+H988</f>
        <v>41561.3</v>
      </c>
    </row>
    <row r="983" spans="1:8" ht="24" customHeight="1">
      <c r="A983" s="14"/>
      <c r="B983" s="49"/>
      <c r="C983" s="128" t="s">
        <v>81</v>
      </c>
      <c r="D983" s="128" t="s">
        <v>274</v>
      </c>
      <c r="E983" s="129" t="s">
        <v>484</v>
      </c>
      <c r="F983" s="96">
        <f>F984</f>
        <v>20</v>
      </c>
      <c r="G983" s="96">
        <f aca="true" t="shared" si="90" ref="G983:H986">G984</f>
        <v>17</v>
      </c>
      <c r="H983" s="96">
        <f t="shared" si="90"/>
        <v>17</v>
      </c>
    </row>
    <row r="984" spans="1:8" ht="24" customHeight="1">
      <c r="A984" s="14"/>
      <c r="B984" s="49"/>
      <c r="C984" s="18" t="s">
        <v>82</v>
      </c>
      <c r="D984" s="18" t="s">
        <v>274</v>
      </c>
      <c r="E984" s="95" t="s">
        <v>331</v>
      </c>
      <c r="F984" s="96">
        <f>F985</f>
        <v>20</v>
      </c>
      <c r="G984" s="96">
        <f t="shared" si="90"/>
        <v>17</v>
      </c>
      <c r="H984" s="96">
        <f t="shared" si="90"/>
        <v>17</v>
      </c>
    </row>
    <row r="985" spans="1:8" ht="24" customHeight="1">
      <c r="A985" s="14"/>
      <c r="B985" s="49"/>
      <c r="C985" s="18" t="s">
        <v>89</v>
      </c>
      <c r="D985" s="18"/>
      <c r="E985" s="95" t="s">
        <v>90</v>
      </c>
      <c r="F985" s="96">
        <f>F986</f>
        <v>20</v>
      </c>
      <c r="G985" s="96">
        <f t="shared" si="90"/>
        <v>17</v>
      </c>
      <c r="H985" s="96">
        <f t="shared" si="90"/>
        <v>17</v>
      </c>
    </row>
    <row r="986" spans="1:8" ht="24" customHeight="1">
      <c r="A986" s="14"/>
      <c r="B986" s="49"/>
      <c r="C986" s="14" t="s">
        <v>91</v>
      </c>
      <c r="D986" s="14" t="s">
        <v>274</v>
      </c>
      <c r="E986" s="45" t="s">
        <v>92</v>
      </c>
      <c r="F986" s="54">
        <f>F987</f>
        <v>20</v>
      </c>
      <c r="G986" s="54">
        <f t="shared" si="90"/>
        <v>17</v>
      </c>
      <c r="H986" s="54">
        <f t="shared" si="90"/>
        <v>17</v>
      </c>
    </row>
    <row r="987" spans="1:8" ht="24" customHeight="1">
      <c r="A987" s="14"/>
      <c r="B987" s="49"/>
      <c r="C987" s="14"/>
      <c r="D987" s="14" t="s">
        <v>14</v>
      </c>
      <c r="E987" s="46" t="s">
        <v>15</v>
      </c>
      <c r="F987" s="54">
        <v>20</v>
      </c>
      <c r="G987" s="54">
        <v>17</v>
      </c>
      <c r="H987" s="54">
        <v>17</v>
      </c>
    </row>
    <row r="988" spans="1:8" ht="18.75" customHeight="1">
      <c r="A988" s="18"/>
      <c r="B988" s="49"/>
      <c r="C988" s="18" t="s">
        <v>185</v>
      </c>
      <c r="D988" s="18" t="s">
        <v>274</v>
      </c>
      <c r="E988" s="95" t="s">
        <v>500</v>
      </c>
      <c r="F988" s="131">
        <f>F989+F1000</f>
        <v>51498.7</v>
      </c>
      <c r="G988" s="131">
        <f>G989+G1000</f>
        <v>46142.4</v>
      </c>
      <c r="H988" s="131">
        <f>H989+H1000</f>
        <v>41544.3</v>
      </c>
    </row>
    <row r="989" spans="1:8" ht="18.75" customHeight="1">
      <c r="A989" s="18"/>
      <c r="B989" s="18"/>
      <c r="C989" s="18" t="s">
        <v>186</v>
      </c>
      <c r="D989" s="18" t="s">
        <v>274</v>
      </c>
      <c r="E989" s="95" t="s">
        <v>355</v>
      </c>
      <c r="F989" s="131">
        <f>F993+F990</f>
        <v>3457</v>
      </c>
      <c r="G989" s="131">
        <f>G993+G990</f>
        <v>2904.9</v>
      </c>
      <c r="H989" s="131">
        <f>H993+H990</f>
        <v>2630.5</v>
      </c>
    </row>
    <row r="990" spans="1:8" ht="18.75" customHeight="1">
      <c r="A990" s="18"/>
      <c r="B990" s="18"/>
      <c r="C990" s="18" t="s">
        <v>187</v>
      </c>
      <c r="D990" s="18"/>
      <c r="E990" s="95" t="s">
        <v>188</v>
      </c>
      <c r="F990" s="131">
        <f aca="true" t="shared" si="91" ref="F990:H991">F991</f>
        <v>360</v>
      </c>
      <c r="G990" s="131">
        <f t="shared" si="91"/>
        <v>160</v>
      </c>
      <c r="H990" s="131">
        <f t="shared" si="91"/>
        <v>160</v>
      </c>
    </row>
    <row r="991" spans="1:8" ht="18.75" customHeight="1">
      <c r="A991" s="18"/>
      <c r="B991" s="18"/>
      <c r="C991" s="14" t="s">
        <v>277</v>
      </c>
      <c r="D991" s="14"/>
      <c r="E991" s="45" t="s">
        <v>579</v>
      </c>
      <c r="F991" s="132">
        <f t="shared" si="91"/>
        <v>360</v>
      </c>
      <c r="G991" s="132">
        <f t="shared" si="91"/>
        <v>160</v>
      </c>
      <c r="H991" s="132">
        <f t="shared" si="91"/>
        <v>160</v>
      </c>
    </row>
    <row r="992" spans="1:8" ht="18.75" customHeight="1">
      <c r="A992" s="18"/>
      <c r="B992" s="18"/>
      <c r="C992" s="14"/>
      <c r="D992" s="14" t="s">
        <v>14</v>
      </c>
      <c r="E992" s="46" t="s">
        <v>15</v>
      </c>
      <c r="F992" s="54">
        <v>360</v>
      </c>
      <c r="G992" s="54">
        <v>160</v>
      </c>
      <c r="H992" s="54">
        <v>160</v>
      </c>
    </row>
    <row r="993" spans="1:8" ht="18.75" customHeight="1">
      <c r="A993" s="18"/>
      <c r="B993" s="18"/>
      <c r="C993" s="18" t="s">
        <v>189</v>
      </c>
      <c r="D993" s="18"/>
      <c r="E993" s="95" t="s">
        <v>445</v>
      </c>
      <c r="F993" s="131">
        <f>F994+F998</f>
        <v>3097</v>
      </c>
      <c r="G993" s="131">
        <f>G994+G998</f>
        <v>2744.9</v>
      </c>
      <c r="H993" s="131">
        <f>H994+H998</f>
        <v>2470.5</v>
      </c>
    </row>
    <row r="994" spans="1:8" ht="18.75" customHeight="1">
      <c r="A994" s="18"/>
      <c r="B994" s="18"/>
      <c r="C994" s="14" t="s">
        <v>191</v>
      </c>
      <c r="D994" s="14" t="s">
        <v>274</v>
      </c>
      <c r="E994" s="45" t="s">
        <v>417</v>
      </c>
      <c r="F994" s="132">
        <f>SUM(F995:F997)</f>
        <v>1997</v>
      </c>
      <c r="G994" s="132">
        <f>SUM(G995:G997)</f>
        <v>1754.9</v>
      </c>
      <c r="H994" s="132">
        <f>SUM(H995:H997)</f>
        <v>1579.5</v>
      </c>
    </row>
    <row r="995" spans="1:8" ht="18.75" customHeight="1">
      <c r="A995" s="14"/>
      <c r="B995" s="14"/>
      <c r="C995" s="14"/>
      <c r="D995" s="14" t="s">
        <v>14</v>
      </c>
      <c r="E995" s="46" t="s">
        <v>15</v>
      </c>
      <c r="F995" s="54">
        <v>677.2</v>
      </c>
      <c r="G995" s="54">
        <v>575.6</v>
      </c>
      <c r="H995" s="54">
        <v>518.1</v>
      </c>
    </row>
    <row r="996" spans="1:8" ht="21" customHeight="1">
      <c r="A996" s="14"/>
      <c r="B996" s="14"/>
      <c r="C996" s="14"/>
      <c r="D996" s="14" t="s">
        <v>19</v>
      </c>
      <c r="E996" s="46" t="s">
        <v>20</v>
      </c>
      <c r="F996" s="54">
        <v>170</v>
      </c>
      <c r="G996" s="54">
        <v>144.5</v>
      </c>
      <c r="H996" s="54">
        <v>130.1</v>
      </c>
    </row>
    <row r="997" spans="1:8" ht="18.75" customHeight="1">
      <c r="A997" s="14"/>
      <c r="B997" s="14"/>
      <c r="C997" s="14"/>
      <c r="D997" s="14" t="s">
        <v>11</v>
      </c>
      <c r="E997" s="46" t="s">
        <v>12</v>
      </c>
      <c r="F997" s="54">
        <v>1149.8</v>
      </c>
      <c r="G997" s="54">
        <v>1034.8</v>
      </c>
      <c r="H997" s="54">
        <v>931.3</v>
      </c>
    </row>
    <row r="998" spans="1:8" ht="18.75" customHeight="1">
      <c r="A998" s="18"/>
      <c r="B998" s="18"/>
      <c r="C998" s="14" t="s">
        <v>288</v>
      </c>
      <c r="D998" s="14" t="s">
        <v>274</v>
      </c>
      <c r="E998" s="45" t="s">
        <v>418</v>
      </c>
      <c r="F998" s="54">
        <f>F999</f>
        <v>1100</v>
      </c>
      <c r="G998" s="54">
        <f>G999</f>
        <v>990</v>
      </c>
      <c r="H998" s="54">
        <f>H999</f>
        <v>891</v>
      </c>
    </row>
    <row r="999" spans="1:8" ht="18.75" customHeight="1">
      <c r="A999" s="14"/>
      <c r="B999" s="14"/>
      <c r="C999" s="14"/>
      <c r="D999" s="14" t="s">
        <v>11</v>
      </c>
      <c r="E999" s="46" t="s">
        <v>12</v>
      </c>
      <c r="F999" s="54">
        <v>1100</v>
      </c>
      <c r="G999" s="54">
        <v>990</v>
      </c>
      <c r="H999" s="54">
        <v>891</v>
      </c>
    </row>
    <row r="1000" spans="1:8" ht="24" customHeight="1">
      <c r="A1000" s="18"/>
      <c r="B1000" s="18"/>
      <c r="C1000" s="18" t="s">
        <v>192</v>
      </c>
      <c r="D1000" s="18" t="s">
        <v>274</v>
      </c>
      <c r="E1000" s="95" t="s">
        <v>544</v>
      </c>
      <c r="F1000" s="131">
        <f aca="true" t="shared" si="92" ref="F1000:H1002">F1001</f>
        <v>48041.7</v>
      </c>
      <c r="G1000" s="131">
        <f t="shared" si="92"/>
        <v>43237.5</v>
      </c>
      <c r="H1000" s="131">
        <f t="shared" si="92"/>
        <v>38913.8</v>
      </c>
    </row>
    <row r="1001" spans="1:8" ht="26.25" customHeight="1">
      <c r="A1001" s="18"/>
      <c r="B1001" s="18"/>
      <c r="C1001" s="18" t="s">
        <v>193</v>
      </c>
      <c r="D1001" s="18"/>
      <c r="E1001" s="95" t="s">
        <v>27</v>
      </c>
      <c r="F1001" s="131">
        <f t="shared" si="92"/>
        <v>48041.7</v>
      </c>
      <c r="G1001" s="131">
        <f t="shared" si="92"/>
        <v>43237.5</v>
      </c>
      <c r="H1001" s="131">
        <f t="shared" si="92"/>
        <v>38913.8</v>
      </c>
    </row>
    <row r="1002" spans="1:8" ht="21.75" customHeight="1">
      <c r="A1002" s="18"/>
      <c r="B1002" s="18"/>
      <c r="C1002" s="14" t="s">
        <v>196</v>
      </c>
      <c r="D1002" s="14" t="s">
        <v>274</v>
      </c>
      <c r="E1002" s="45" t="s">
        <v>419</v>
      </c>
      <c r="F1002" s="132">
        <f t="shared" si="92"/>
        <v>48041.7</v>
      </c>
      <c r="G1002" s="132">
        <f t="shared" si="92"/>
        <v>43237.5</v>
      </c>
      <c r="H1002" s="132">
        <f t="shared" si="92"/>
        <v>38913.8</v>
      </c>
    </row>
    <row r="1003" spans="1:8" ht="26.25" customHeight="1">
      <c r="A1003" s="14"/>
      <c r="B1003" s="14"/>
      <c r="C1003" s="14"/>
      <c r="D1003" s="14" t="s">
        <v>11</v>
      </c>
      <c r="E1003" s="46" t="s">
        <v>12</v>
      </c>
      <c r="F1003" s="54">
        <v>48041.7</v>
      </c>
      <c r="G1003" s="54">
        <v>43237.5</v>
      </c>
      <c r="H1003" s="54">
        <v>38913.8</v>
      </c>
    </row>
    <row r="1004" spans="1:8" ht="18.75" customHeight="1">
      <c r="A1004" s="14"/>
      <c r="B1004" s="100">
        <v>1105</v>
      </c>
      <c r="C1004" s="49"/>
      <c r="D1004" s="49"/>
      <c r="E1004" s="97" t="s">
        <v>420</v>
      </c>
      <c r="F1004" s="131">
        <f aca="true" t="shared" si="93" ref="F1004:H1007">F1005</f>
        <v>4589.8</v>
      </c>
      <c r="G1004" s="131">
        <f t="shared" si="93"/>
        <v>4429.099999999999</v>
      </c>
      <c r="H1004" s="131">
        <f t="shared" si="93"/>
        <v>3986</v>
      </c>
    </row>
    <row r="1005" spans="1:8" ht="18.75" customHeight="1">
      <c r="A1005" s="18"/>
      <c r="B1005" s="18"/>
      <c r="C1005" s="18" t="s">
        <v>185</v>
      </c>
      <c r="D1005" s="18" t="s">
        <v>274</v>
      </c>
      <c r="E1005" s="95" t="s">
        <v>500</v>
      </c>
      <c r="F1005" s="131">
        <f t="shared" si="93"/>
        <v>4589.8</v>
      </c>
      <c r="G1005" s="131">
        <f t="shared" si="93"/>
        <v>4429.099999999999</v>
      </c>
      <c r="H1005" s="131">
        <f t="shared" si="93"/>
        <v>3986</v>
      </c>
    </row>
    <row r="1006" spans="1:8" ht="24.75" customHeight="1">
      <c r="A1006" s="18"/>
      <c r="B1006" s="18"/>
      <c r="C1006" s="18" t="s">
        <v>192</v>
      </c>
      <c r="D1006" s="18" t="s">
        <v>274</v>
      </c>
      <c r="E1006" s="95" t="s">
        <v>502</v>
      </c>
      <c r="F1006" s="131">
        <f t="shared" si="93"/>
        <v>4589.8</v>
      </c>
      <c r="G1006" s="131">
        <f t="shared" si="93"/>
        <v>4429.099999999999</v>
      </c>
      <c r="H1006" s="131">
        <f t="shared" si="93"/>
        <v>3986</v>
      </c>
    </row>
    <row r="1007" spans="1:8" ht="27" customHeight="1">
      <c r="A1007" s="18"/>
      <c r="B1007" s="18"/>
      <c r="C1007" s="18" t="s">
        <v>193</v>
      </c>
      <c r="D1007" s="18"/>
      <c r="E1007" s="95" t="s">
        <v>27</v>
      </c>
      <c r="F1007" s="131">
        <f t="shared" si="93"/>
        <v>4589.8</v>
      </c>
      <c r="G1007" s="131">
        <f t="shared" si="93"/>
        <v>4429.099999999999</v>
      </c>
      <c r="H1007" s="131">
        <f t="shared" si="93"/>
        <v>3986</v>
      </c>
    </row>
    <row r="1008" spans="1:8" ht="18.75" customHeight="1">
      <c r="A1008" s="18"/>
      <c r="B1008" s="18"/>
      <c r="C1008" s="14" t="s">
        <v>194</v>
      </c>
      <c r="D1008" s="14" t="s">
        <v>274</v>
      </c>
      <c r="E1008" s="45" t="s">
        <v>30</v>
      </c>
      <c r="F1008" s="132">
        <f>F1009+F1010+F1011</f>
        <v>4589.8</v>
      </c>
      <c r="G1008" s="132">
        <f>G1009+G1010+G1011</f>
        <v>4429.099999999999</v>
      </c>
      <c r="H1008" s="132">
        <f>H1009+H1010+H1011</f>
        <v>3986</v>
      </c>
    </row>
    <row r="1009" spans="1:8" ht="37.5" customHeight="1">
      <c r="A1009" s="14"/>
      <c r="B1009" s="14"/>
      <c r="C1009" s="14"/>
      <c r="D1009" s="14" t="s">
        <v>31</v>
      </c>
      <c r="E1009" s="46" t="s">
        <v>32</v>
      </c>
      <c r="F1009" s="54">
        <v>4181.3</v>
      </c>
      <c r="G1009" s="54">
        <v>4020.5</v>
      </c>
      <c r="H1009" s="54">
        <v>3618.5</v>
      </c>
    </row>
    <row r="1010" spans="1:8" ht="18.75" customHeight="1">
      <c r="A1010" s="14"/>
      <c r="B1010" s="14"/>
      <c r="C1010" s="14"/>
      <c r="D1010" s="14" t="s">
        <v>14</v>
      </c>
      <c r="E1010" s="46" t="s">
        <v>15</v>
      </c>
      <c r="F1010" s="54">
        <v>404.8</v>
      </c>
      <c r="G1010" s="54">
        <v>404.9</v>
      </c>
      <c r="H1010" s="54">
        <v>364.2</v>
      </c>
    </row>
    <row r="1011" spans="1:8" ht="18.75" customHeight="1">
      <c r="A1011" s="14"/>
      <c r="B1011" s="14"/>
      <c r="C1011" s="14"/>
      <c r="D1011" s="14" t="s">
        <v>45</v>
      </c>
      <c r="E1011" s="46" t="s">
        <v>46</v>
      </c>
      <c r="F1011" s="54">
        <v>3.7</v>
      </c>
      <c r="G1011" s="54">
        <v>3.7</v>
      </c>
      <c r="H1011" s="54">
        <v>3.3</v>
      </c>
    </row>
    <row r="1012" spans="1:8" ht="18.75" customHeight="1">
      <c r="A1012" s="14"/>
      <c r="B1012" s="14"/>
      <c r="C1012" s="14"/>
      <c r="D1012" s="14"/>
      <c r="E1012" s="45"/>
      <c r="F1012" s="54"/>
      <c r="G1012" s="54"/>
      <c r="H1012" s="54"/>
    </row>
    <row r="1013" spans="1:11" ht="18.75" customHeight="1">
      <c r="A1013" s="18" t="s">
        <v>421</v>
      </c>
      <c r="B1013" s="18" t="s">
        <v>274</v>
      </c>
      <c r="C1013" s="18" t="s">
        <v>274</v>
      </c>
      <c r="D1013" s="18" t="s">
        <v>274</v>
      </c>
      <c r="E1013" s="95" t="s">
        <v>422</v>
      </c>
      <c r="F1013" s="96">
        <f>F1014+F1037</f>
        <v>36716.6</v>
      </c>
      <c r="G1013" s="96">
        <f>G1014+G1037</f>
        <v>79852.5</v>
      </c>
      <c r="H1013" s="96">
        <f>H1014+H1037</f>
        <v>104139.5</v>
      </c>
      <c r="I1013" s="93">
        <f>F1013-F1023</f>
        <v>36624.1</v>
      </c>
      <c r="J1013" s="93">
        <f>G1013-G1023</f>
        <v>79760</v>
      </c>
      <c r="K1013" s="93">
        <f>H1013-H1023</f>
        <v>104047</v>
      </c>
    </row>
    <row r="1014" spans="1:8" ht="18.75" customHeight="1">
      <c r="A1014" s="14"/>
      <c r="B1014" s="49" t="s">
        <v>304</v>
      </c>
      <c r="C1014" s="49"/>
      <c r="D1014" s="49"/>
      <c r="E1014" s="97" t="s">
        <v>305</v>
      </c>
      <c r="F1014" s="96">
        <f>F1015+F1025</f>
        <v>36665.7</v>
      </c>
      <c r="G1014" s="96">
        <f>G1015+G1025</f>
        <v>79809.2</v>
      </c>
      <c r="H1014" s="96">
        <f>H1015+H1025</f>
        <v>104096.2</v>
      </c>
    </row>
    <row r="1015" spans="1:8" ht="22.5" customHeight="1">
      <c r="A1015" s="14"/>
      <c r="B1015" s="49" t="s">
        <v>306</v>
      </c>
      <c r="C1015" s="49"/>
      <c r="D1015" s="49"/>
      <c r="E1015" s="97" t="s">
        <v>423</v>
      </c>
      <c r="F1015" s="96">
        <f aca="true" t="shared" si="94" ref="F1015:H1016">F1016</f>
        <v>22800.899999999998</v>
      </c>
      <c r="G1015" s="96">
        <f t="shared" si="94"/>
        <v>22045.599999999995</v>
      </c>
      <c r="H1015" s="96">
        <f t="shared" si="94"/>
        <v>19850.300000000003</v>
      </c>
    </row>
    <row r="1016" spans="1:8" ht="26.25" customHeight="1">
      <c r="A1016" s="18"/>
      <c r="B1016" s="18"/>
      <c r="C1016" s="18" t="s">
        <v>222</v>
      </c>
      <c r="D1016" s="18" t="s">
        <v>274</v>
      </c>
      <c r="E1016" s="95" t="s">
        <v>462</v>
      </c>
      <c r="F1016" s="96">
        <f t="shared" si="94"/>
        <v>22800.899999999998</v>
      </c>
      <c r="G1016" s="96">
        <f t="shared" si="94"/>
        <v>22045.599999999995</v>
      </c>
      <c r="H1016" s="96">
        <f t="shared" si="94"/>
        <v>19850.300000000003</v>
      </c>
    </row>
    <row r="1017" spans="1:8" ht="37.5" customHeight="1">
      <c r="A1017" s="18"/>
      <c r="B1017" s="18"/>
      <c r="C1017" s="18" t="s">
        <v>229</v>
      </c>
      <c r="D1017" s="18" t="s">
        <v>274</v>
      </c>
      <c r="E1017" s="95" t="s">
        <v>230</v>
      </c>
      <c r="F1017" s="96">
        <f>F1018+F1023</f>
        <v>22800.899999999998</v>
      </c>
      <c r="G1017" s="96">
        <f>G1018+G1023</f>
        <v>22045.599999999995</v>
      </c>
      <c r="H1017" s="96">
        <f>H1018+H1023</f>
        <v>19850.300000000003</v>
      </c>
    </row>
    <row r="1018" spans="1:8" ht="37.5" customHeight="1">
      <c r="A1018" s="18"/>
      <c r="B1018" s="18"/>
      <c r="C1018" s="18" t="s">
        <v>240</v>
      </c>
      <c r="D1018" s="18"/>
      <c r="E1018" s="95" t="s">
        <v>241</v>
      </c>
      <c r="F1018" s="96">
        <f>F1019</f>
        <v>22708.399999999998</v>
      </c>
      <c r="G1018" s="96">
        <f>G1019</f>
        <v>21953.099999999995</v>
      </c>
      <c r="H1018" s="96">
        <f>H1019</f>
        <v>19757.800000000003</v>
      </c>
    </row>
    <row r="1019" spans="1:8" ht="18.75" customHeight="1">
      <c r="A1019" s="18"/>
      <c r="B1019" s="14"/>
      <c r="C1019" s="14" t="s">
        <v>242</v>
      </c>
      <c r="D1019" s="14" t="s">
        <v>274</v>
      </c>
      <c r="E1019" s="45" t="s">
        <v>30</v>
      </c>
      <c r="F1019" s="54">
        <f>F1020+F1021+F1022</f>
        <v>22708.399999999998</v>
      </c>
      <c r="G1019" s="54">
        <f>G1020+G1021+G1022</f>
        <v>21953.099999999995</v>
      </c>
      <c r="H1019" s="54">
        <f>H1020+H1021+H1022</f>
        <v>19757.800000000003</v>
      </c>
    </row>
    <row r="1020" spans="1:8" ht="37.5" customHeight="1">
      <c r="A1020" s="14"/>
      <c r="B1020" s="14"/>
      <c r="C1020" s="14"/>
      <c r="D1020" s="14" t="s">
        <v>31</v>
      </c>
      <c r="E1020" s="46" t="s">
        <v>32</v>
      </c>
      <c r="F1020" s="54">
        <f>18799.7+837.8</f>
        <v>19637.5</v>
      </c>
      <c r="G1020" s="54">
        <f>18076.6+805.6</f>
        <v>18882.199999999997</v>
      </c>
      <c r="H1020" s="54">
        <f>16268.9+725</f>
        <v>16993.9</v>
      </c>
    </row>
    <row r="1021" spans="1:8" ht="18.75" customHeight="1">
      <c r="A1021" s="14"/>
      <c r="B1021" s="14"/>
      <c r="C1021" s="14"/>
      <c r="D1021" s="14" t="s">
        <v>14</v>
      </c>
      <c r="E1021" s="46" t="s">
        <v>15</v>
      </c>
      <c r="F1021" s="54">
        <v>2977.1</v>
      </c>
      <c r="G1021" s="54">
        <v>2977.1</v>
      </c>
      <c r="H1021" s="54">
        <v>2679.5</v>
      </c>
    </row>
    <row r="1022" spans="1:8" ht="18.75" customHeight="1">
      <c r="A1022" s="14"/>
      <c r="B1022" s="14"/>
      <c r="C1022" s="14"/>
      <c r="D1022" s="14" t="s">
        <v>45</v>
      </c>
      <c r="E1022" s="46" t="s">
        <v>46</v>
      </c>
      <c r="F1022" s="54">
        <v>93.8</v>
      </c>
      <c r="G1022" s="54">
        <v>93.8</v>
      </c>
      <c r="H1022" s="54">
        <v>84.4</v>
      </c>
    </row>
    <row r="1023" spans="1:8" s="82" customFormat="1" ht="27.75" customHeight="1">
      <c r="A1023" s="83"/>
      <c r="B1023" s="83"/>
      <c r="C1023" s="86" t="s">
        <v>435</v>
      </c>
      <c r="D1023" s="86"/>
      <c r="E1023" s="134" t="s">
        <v>298</v>
      </c>
      <c r="F1023" s="102">
        <f>F1024</f>
        <v>92.5</v>
      </c>
      <c r="G1023" s="102">
        <f>G1024</f>
        <v>92.5</v>
      </c>
      <c r="H1023" s="102">
        <f>H1024</f>
        <v>92.5</v>
      </c>
    </row>
    <row r="1024" spans="1:8" s="82" customFormat="1" ht="37.5" customHeight="1">
      <c r="A1024" s="83"/>
      <c r="B1024" s="83"/>
      <c r="C1024" s="86"/>
      <c r="D1024" s="83" t="s">
        <v>31</v>
      </c>
      <c r="E1024" s="84" t="s">
        <v>32</v>
      </c>
      <c r="F1024" s="102">
        <v>92.5</v>
      </c>
      <c r="G1024" s="102">
        <v>92.5</v>
      </c>
      <c r="H1024" s="102">
        <v>92.5</v>
      </c>
    </row>
    <row r="1025" spans="1:8" ht="18.75" customHeight="1">
      <c r="A1025" s="14"/>
      <c r="B1025" s="100" t="s">
        <v>308</v>
      </c>
      <c r="C1025" s="49"/>
      <c r="D1025" s="49"/>
      <c r="E1025" s="97" t="s">
        <v>309</v>
      </c>
      <c r="F1025" s="96">
        <f>F1026+F1032</f>
        <v>13864.8</v>
      </c>
      <c r="G1025" s="96">
        <f>G1026+G1032</f>
        <v>57763.6</v>
      </c>
      <c r="H1025" s="96">
        <f>H1026+H1032</f>
        <v>84245.9</v>
      </c>
    </row>
    <row r="1026" spans="1:8" ht="30" customHeight="1">
      <c r="A1026" s="18"/>
      <c r="B1026" s="18"/>
      <c r="C1026" s="18" t="s">
        <v>222</v>
      </c>
      <c r="D1026" s="18" t="s">
        <v>274</v>
      </c>
      <c r="E1026" s="95" t="s">
        <v>462</v>
      </c>
      <c r="F1026" s="96">
        <f aca="true" t="shared" si="95" ref="F1026:H1028">F1027</f>
        <v>181</v>
      </c>
      <c r="G1026" s="96">
        <f t="shared" si="95"/>
        <v>153.89999999999998</v>
      </c>
      <c r="H1026" s="96">
        <f t="shared" si="95"/>
        <v>153.89999999999998</v>
      </c>
    </row>
    <row r="1027" spans="1:8" ht="18.75" customHeight="1">
      <c r="A1027" s="18"/>
      <c r="B1027" s="18"/>
      <c r="C1027" s="18" t="s">
        <v>223</v>
      </c>
      <c r="D1027" s="18" t="s">
        <v>274</v>
      </c>
      <c r="E1027" s="95" t="s">
        <v>224</v>
      </c>
      <c r="F1027" s="96">
        <f t="shared" si="95"/>
        <v>181</v>
      </c>
      <c r="G1027" s="96">
        <f t="shared" si="95"/>
        <v>153.89999999999998</v>
      </c>
      <c r="H1027" s="96">
        <f t="shared" si="95"/>
        <v>153.89999999999998</v>
      </c>
    </row>
    <row r="1028" spans="1:8" ht="37.5" customHeight="1">
      <c r="A1028" s="18"/>
      <c r="B1028" s="18"/>
      <c r="C1028" s="18" t="s">
        <v>225</v>
      </c>
      <c r="D1028" s="18"/>
      <c r="E1028" s="95" t="s">
        <v>226</v>
      </c>
      <c r="F1028" s="96">
        <f t="shared" si="95"/>
        <v>181</v>
      </c>
      <c r="G1028" s="96">
        <f t="shared" si="95"/>
        <v>153.89999999999998</v>
      </c>
      <c r="H1028" s="96">
        <f t="shared" si="95"/>
        <v>153.89999999999998</v>
      </c>
    </row>
    <row r="1029" spans="1:8" ht="18.75" customHeight="1">
      <c r="A1029" s="18"/>
      <c r="B1029" s="18"/>
      <c r="C1029" s="14" t="s">
        <v>227</v>
      </c>
      <c r="D1029" s="14" t="s">
        <v>274</v>
      </c>
      <c r="E1029" s="45" t="s">
        <v>228</v>
      </c>
      <c r="F1029" s="54">
        <f>F1030+F1031</f>
        <v>181</v>
      </c>
      <c r="G1029" s="54">
        <f>G1030+G1031</f>
        <v>153.89999999999998</v>
      </c>
      <c r="H1029" s="54">
        <f>H1030+H1031</f>
        <v>153.89999999999998</v>
      </c>
    </row>
    <row r="1030" spans="1:8" ht="37.5" customHeight="1">
      <c r="A1030" s="14"/>
      <c r="B1030" s="14"/>
      <c r="C1030" s="14"/>
      <c r="D1030" s="14" t="s">
        <v>31</v>
      </c>
      <c r="E1030" s="46" t="s">
        <v>32</v>
      </c>
      <c r="F1030" s="54">
        <v>78</v>
      </c>
      <c r="G1030" s="54">
        <v>66.3</v>
      </c>
      <c r="H1030" s="54">
        <v>66.3</v>
      </c>
    </row>
    <row r="1031" spans="1:8" ht="18.75" customHeight="1">
      <c r="A1031" s="14"/>
      <c r="B1031" s="14"/>
      <c r="C1031" s="14"/>
      <c r="D1031" s="14" t="s">
        <v>14</v>
      </c>
      <c r="E1031" s="46" t="s">
        <v>15</v>
      </c>
      <c r="F1031" s="54">
        <v>103</v>
      </c>
      <c r="G1031" s="54">
        <v>87.6</v>
      </c>
      <c r="H1031" s="54">
        <v>87.6</v>
      </c>
    </row>
    <row r="1032" spans="1:8" s="4" customFormat="1" ht="18.75" customHeight="1">
      <c r="A1032" s="18"/>
      <c r="B1032" s="18"/>
      <c r="C1032" s="18" t="s">
        <v>263</v>
      </c>
      <c r="D1032" s="18" t="s">
        <v>274</v>
      </c>
      <c r="E1032" s="95" t="s">
        <v>264</v>
      </c>
      <c r="F1032" s="96">
        <f>F1033+F1035</f>
        <v>13683.8</v>
      </c>
      <c r="G1032" s="96">
        <f>G1033+G1035</f>
        <v>57609.7</v>
      </c>
      <c r="H1032" s="96">
        <f>H1033+H1035</f>
        <v>84092</v>
      </c>
    </row>
    <row r="1033" spans="1:8" ht="18.75" customHeight="1">
      <c r="A1033" s="18"/>
      <c r="B1033" s="18"/>
      <c r="C1033" s="14" t="s">
        <v>267</v>
      </c>
      <c r="D1033" s="18" t="s">
        <v>274</v>
      </c>
      <c r="E1033" s="45" t="s">
        <v>268</v>
      </c>
      <c r="F1033" s="54">
        <f aca="true" t="shared" si="96" ref="F1033:H1035">F1034</f>
        <v>0</v>
      </c>
      <c r="G1033" s="54">
        <f t="shared" si="96"/>
        <v>43925.9</v>
      </c>
      <c r="H1033" s="54">
        <f t="shared" si="96"/>
        <v>70408.2</v>
      </c>
    </row>
    <row r="1034" spans="1:8" ht="18.75" customHeight="1">
      <c r="A1034" s="14"/>
      <c r="B1034" s="14"/>
      <c r="C1034" s="14" t="s">
        <v>424</v>
      </c>
      <c r="D1034" s="14" t="s">
        <v>45</v>
      </c>
      <c r="E1034" s="46" t="s">
        <v>46</v>
      </c>
      <c r="F1034" s="54"/>
      <c r="G1034" s="54">
        <f>44731.5-805.6</f>
        <v>43925.9</v>
      </c>
      <c r="H1034" s="54">
        <f>71133.2-725</f>
        <v>70408.2</v>
      </c>
    </row>
    <row r="1035" spans="1:8" ht="18.75" customHeight="1">
      <c r="A1035" s="18"/>
      <c r="B1035" s="18"/>
      <c r="C1035" s="14" t="s">
        <v>765</v>
      </c>
      <c r="D1035" s="18" t="s">
        <v>274</v>
      </c>
      <c r="E1035" s="45" t="s">
        <v>764</v>
      </c>
      <c r="F1035" s="54">
        <f t="shared" si="96"/>
        <v>13683.8</v>
      </c>
      <c r="G1035" s="54">
        <f t="shared" si="96"/>
        <v>13683.8</v>
      </c>
      <c r="H1035" s="54">
        <f t="shared" si="96"/>
        <v>13683.8</v>
      </c>
    </row>
    <row r="1036" spans="1:8" ht="18.75" customHeight="1">
      <c r="A1036" s="14"/>
      <c r="B1036" s="14"/>
      <c r="C1036" s="14" t="s">
        <v>424</v>
      </c>
      <c r="D1036" s="14" t="s">
        <v>45</v>
      </c>
      <c r="E1036" s="46" t="s">
        <v>46</v>
      </c>
      <c r="F1036" s="54">
        <v>13683.8</v>
      </c>
      <c r="G1036" s="54">
        <v>13683.8</v>
      </c>
      <c r="H1036" s="54">
        <v>13683.8</v>
      </c>
    </row>
    <row r="1037" spans="1:8" ht="18.75" customHeight="1">
      <c r="A1037" s="135"/>
      <c r="B1037" s="49" t="s">
        <v>362</v>
      </c>
      <c r="C1037" s="49"/>
      <c r="D1037" s="49"/>
      <c r="E1037" s="97" t="s">
        <v>363</v>
      </c>
      <c r="F1037" s="96">
        <f aca="true" t="shared" si="97" ref="F1037:H1042">F1038</f>
        <v>50.9</v>
      </c>
      <c r="G1037" s="96">
        <f t="shared" si="97"/>
        <v>43.3</v>
      </c>
      <c r="H1037" s="96">
        <f t="shared" si="97"/>
        <v>43.3</v>
      </c>
    </row>
    <row r="1038" spans="1:8" ht="18.75" customHeight="1">
      <c r="A1038" s="135"/>
      <c r="B1038" s="18" t="s">
        <v>439</v>
      </c>
      <c r="C1038" s="18"/>
      <c r="D1038" s="18"/>
      <c r="E1038" s="52" t="s">
        <v>452</v>
      </c>
      <c r="F1038" s="96">
        <f t="shared" si="97"/>
        <v>50.9</v>
      </c>
      <c r="G1038" s="96">
        <f t="shared" si="97"/>
        <v>43.3</v>
      </c>
      <c r="H1038" s="96">
        <f t="shared" si="97"/>
        <v>43.3</v>
      </c>
    </row>
    <row r="1039" spans="1:8" ht="18.75" customHeight="1">
      <c r="A1039" s="135"/>
      <c r="B1039" s="14"/>
      <c r="C1039" s="18" t="s">
        <v>222</v>
      </c>
      <c r="D1039" s="18" t="s">
        <v>274</v>
      </c>
      <c r="E1039" s="95" t="s">
        <v>462</v>
      </c>
      <c r="F1039" s="96">
        <f t="shared" si="97"/>
        <v>50.9</v>
      </c>
      <c r="G1039" s="96">
        <f t="shared" si="97"/>
        <v>43.3</v>
      </c>
      <c r="H1039" s="96">
        <f t="shared" si="97"/>
        <v>43.3</v>
      </c>
    </row>
    <row r="1040" spans="1:8" ht="18.75" customHeight="1">
      <c r="A1040" s="135"/>
      <c r="B1040" s="14"/>
      <c r="C1040" s="18" t="s">
        <v>223</v>
      </c>
      <c r="D1040" s="18" t="s">
        <v>274</v>
      </c>
      <c r="E1040" s="95" t="s">
        <v>224</v>
      </c>
      <c r="F1040" s="96">
        <f t="shared" si="97"/>
        <v>50.9</v>
      </c>
      <c r="G1040" s="96">
        <f t="shared" si="97"/>
        <v>43.3</v>
      </c>
      <c r="H1040" s="96">
        <f t="shared" si="97"/>
        <v>43.3</v>
      </c>
    </row>
    <row r="1041" spans="1:8" ht="37.5" customHeight="1">
      <c r="A1041" s="135"/>
      <c r="B1041" s="14"/>
      <c r="C1041" s="18" t="s">
        <v>225</v>
      </c>
      <c r="D1041" s="18"/>
      <c r="E1041" s="95" t="s">
        <v>226</v>
      </c>
      <c r="F1041" s="96">
        <f t="shared" si="97"/>
        <v>50.9</v>
      </c>
      <c r="G1041" s="96">
        <f t="shared" si="97"/>
        <v>43.3</v>
      </c>
      <c r="H1041" s="96">
        <f t="shared" si="97"/>
        <v>43.3</v>
      </c>
    </row>
    <row r="1042" spans="1:8" ht="18.75" customHeight="1">
      <c r="A1042" s="135"/>
      <c r="B1042" s="14"/>
      <c r="C1042" s="14" t="s">
        <v>227</v>
      </c>
      <c r="D1042" s="14" t="s">
        <v>274</v>
      </c>
      <c r="E1042" s="45" t="s">
        <v>228</v>
      </c>
      <c r="F1042" s="54">
        <f t="shared" si="97"/>
        <v>50.9</v>
      </c>
      <c r="G1042" s="54">
        <f t="shared" si="97"/>
        <v>43.3</v>
      </c>
      <c r="H1042" s="54">
        <f t="shared" si="97"/>
        <v>43.3</v>
      </c>
    </row>
    <row r="1043" spans="1:8" ht="18.75" customHeight="1">
      <c r="A1043" s="135"/>
      <c r="B1043" s="14"/>
      <c r="C1043" s="14"/>
      <c r="D1043" s="14" t="s">
        <v>14</v>
      </c>
      <c r="E1043" s="46" t="s">
        <v>15</v>
      </c>
      <c r="F1043" s="54">
        <v>50.9</v>
      </c>
      <c r="G1043" s="54">
        <v>43.3</v>
      </c>
      <c r="H1043" s="54">
        <v>43.3</v>
      </c>
    </row>
    <row r="1044" spans="1:8" ht="18.75" customHeight="1">
      <c r="A1044" s="135"/>
      <c r="B1044" s="136"/>
      <c r="C1044" s="136"/>
      <c r="D1044" s="136"/>
      <c r="E1044" s="137"/>
      <c r="F1044" s="54"/>
      <c r="G1044" s="54"/>
      <c r="H1044" s="54"/>
    </row>
    <row r="1045" spans="1:8" ht="30" customHeight="1">
      <c r="A1045" s="274" t="s">
        <v>271</v>
      </c>
      <c r="B1045" s="275"/>
      <c r="C1045" s="275"/>
      <c r="D1045" s="275"/>
      <c r="E1045" s="276"/>
      <c r="F1045" s="96">
        <f>F12+F31+F58+F611+F647+F687+F837+F938+F1013</f>
        <v>3197872.20555</v>
      </c>
      <c r="G1045" s="96">
        <f>G12+G31+G58+G611+G647+G687+G837+G938+G1013</f>
        <v>3338599.1260000006</v>
      </c>
      <c r="H1045" s="96">
        <f>H12+H31+H58+H611+H647+H687+H837+H938+H1013</f>
        <v>2841969.5000000005</v>
      </c>
    </row>
    <row r="1046" ht="18.75" customHeight="1" hidden="1"/>
    <row r="1047" spans="5:8" ht="19.5" customHeight="1" hidden="1">
      <c r="E1047" s="138" t="s">
        <v>440</v>
      </c>
      <c r="F1047" s="25">
        <v>1564725.6</v>
      </c>
      <c r="G1047" s="25">
        <v>1824132.6</v>
      </c>
      <c r="H1047" s="25">
        <v>1493705.6</v>
      </c>
    </row>
    <row r="1048" spans="5:8" ht="18.75" customHeight="1" hidden="1">
      <c r="E1048" s="138" t="s">
        <v>441</v>
      </c>
      <c r="F1048" s="25">
        <v>1633146.6</v>
      </c>
      <c r="G1048" s="25">
        <v>1514466.5</v>
      </c>
      <c r="H1048" s="25">
        <v>1348263.9</v>
      </c>
    </row>
    <row r="1049" spans="6:8" ht="18.75" customHeight="1" hidden="1">
      <c r="F1049" s="139">
        <f>F1048-F1050</f>
        <v>-0.005549999885261059</v>
      </c>
      <c r="G1049" s="139"/>
      <c r="H1049" s="139"/>
    </row>
    <row r="1050" spans="6:8" ht="18.75" customHeight="1" hidden="1">
      <c r="F1050" s="65">
        <f>F1045-F1047</f>
        <v>1633146.60555</v>
      </c>
      <c r="G1050" s="65">
        <f>G1045-G1047</f>
        <v>1514466.5260000005</v>
      </c>
      <c r="H1050" s="65">
        <f>H1045-H1047</f>
        <v>1348263.9000000004</v>
      </c>
    </row>
    <row r="1051" ht="19.5" customHeight="1" hidden="1"/>
    <row r="1052" spans="6:8" ht="18.75" customHeight="1" hidden="1" thickBot="1">
      <c r="F1052" s="93"/>
      <c r="G1052" s="93"/>
      <c r="H1052" s="93"/>
    </row>
    <row r="1053" spans="5:8" ht="18.75" customHeight="1" hidden="1">
      <c r="E1053" s="140" t="s">
        <v>516</v>
      </c>
      <c r="F1053" s="141"/>
      <c r="G1053" s="141"/>
      <c r="H1053" s="141"/>
    </row>
    <row r="1054" spans="5:8" ht="18.75" customHeight="1" hidden="1">
      <c r="E1054" s="142"/>
      <c r="F1054" s="22"/>
      <c r="G1054" s="22"/>
      <c r="H1054" s="22"/>
    </row>
    <row r="1055" spans="5:8" ht="25.5" customHeight="1" hidden="1">
      <c r="E1055" s="247" t="s">
        <v>513</v>
      </c>
      <c r="F1055" s="248">
        <f>F15+F17+F28+F35+F39+F42+F53+F62+F75+F79+F144+F504+F617+F625+F644+F653+F676+F684+F693+F781+F843+F911+F944+F966+F1008+F1019+F1029+F1042</f>
        <v>196432.4</v>
      </c>
      <c r="G1055" s="248">
        <f>G15+G17+G28+G35+G39+G42+G53+G62+G75+G79+G144+G504+G617+G625+G644+G653+G676+G684+G693+G781+G843+G911+G944+G966+G1008+G1019+G1029+G1042</f>
        <v>189327.6</v>
      </c>
      <c r="H1055" s="248">
        <f>H15+H17+H28+H35+H39+H42+H53+H62+H75+H79+H144+H504+H617+H625+H644+H653+H676+H684+H693+H781+H843+H911+H944+H966+H1008+H1019+H1029+H1042</f>
        <v>170479.40000000005</v>
      </c>
    </row>
    <row r="1056" spans="5:8" ht="38.25" customHeight="1" hidden="1">
      <c r="E1056" s="249" t="s">
        <v>517</v>
      </c>
      <c r="F1056" s="248">
        <f>F1020+F1009+F912+F782+F654+F618+F76+F63+F40+F36+F18+F16</f>
        <v>175483.50000000003</v>
      </c>
      <c r="G1056" s="248">
        <f>G1020+G1009+G912+G782+G654+G618+G76+G63+G40+G36+G18+G16</f>
        <v>168801.19999999998</v>
      </c>
      <c r="H1056" s="248">
        <f>H1020+H1009+H912+H782+H654+H618+H76+H63+H40+H36+H18+H16</f>
        <v>151921.00000000003</v>
      </c>
    </row>
    <row r="1057" spans="5:8" ht="18.75" customHeight="1" hidden="1">
      <c r="E1057" s="142" t="s">
        <v>514</v>
      </c>
      <c r="F1057" s="143"/>
      <c r="G1057" s="143"/>
      <c r="H1057" s="143"/>
    </row>
    <row r="1058" spans="5:8" ht="19.5" customHeight="1" hidden="1" thickBot="1">
      <c r="E1058" s="144" t="s">
        <v>515</v>
      </c>
      <c r="F1058" s="145">
        <f>F1055/F1048</f>
        <v>0.12027848571585673</v>
      </c>
      <c r="G1058" s="145">
        <f>G1055/G1048</f>
        <v>0.12501273550785047</v>
      </c>
      <c r="H1058" s="145">
        <f>H1055/H1048</f>
        <v>0.12644364356265866</v>
      </c>
    </row>
    <row r="1059" ht="18.75" customHeight="1" hidden="1"/>
    <row r="1060" spans="3:8" ht="18.75" customHeight="1" hidden="1">
      <c r="C1060" s="49" t="s">
        <v>727</v>
      </c>
      <c r="D1060" s="49" t="s">
        <v>728</v>
      </c>
      <c r="E1060" s="97" t="s">
        <v>305</v>
      </c>
      <c r="F1060" s="61">
        <f>SUM(F1061:F1068)</f>
        <v>500770.05588999996</v>
      </c>
      <c r="G1060" s="61">
        <f>SUM(G1061:G1068)</f>
        <v>591598.7</v>
      </c>
      <c r="H1060" s="61">
        <f>SUM(H1061:H1068)</f>
        <v>501099</v>
      </c>
    </row>
    <row r="1061" spans="3:8" ht="18.75" customHeight="1" hidden="1">
      <c r="C1061" s="48" t="s">
        <v>727</v>
      </c>
      <c r="D1061" s="146" t="s">
        <v>729</v>
      </c>
      <c r="E1061" s="50" t="s">
        <v>318</v>
      </c>
      <c r="F1061" s="147">
        <f>F60</f>
        <v>3281.9</v>
      </c>
      <c r="G1061" s="147">
        <f>G60</f>
        <v>3155.7</v>
      </c>
      <c r="H1061" s="147">
        <f>H60</f>
        <v>2840.1</v>
      </c>
    </row>
    <row r="1062" spans="3:8" ht="18.75" customHeight="1" hidden="1">
      <c r="C1062" s="48" t="s">
        <v>727</v>
      </c>
      <c r="D1062" s="146" t="s">
        <v>730</v>
      </c>
      <c r="E1062" s="50" t="s">
        <v>313</v>
      </c>
      <c r="F1062" s="147">
        <f>F33</f>
        <v>9049.900000000001</v>
      </c>
      <c r="G1062" s="147">
        <f>G33</f>
        <v>8906.6</v>
      </c>
      <c r="H1062" s="147">
        <f>H33</f>
        <v>8015.9</v>
      </c>
    </row>
    <row r="1063" spans="3:8" ht="18.75" customHeight="1" hidden="1">
      <c r="C1063" s="48" t="s">
        <v>727</v>
      </c>
      <c r="D1063" s="146" t="s">
        <v>731</v>
      </c>
      <c r="E1063" s="50" t="s">
        <v>320</v>
      </c>
      <c r="F1063" s="147">
        <f>F64+F613+F649</f>
        <v>139639</v>
      </c>
      <c r="G1063" s="147">
        <f>G64+G613+G649</f>
        <v>135068.4</v>
      </c>
      <c r="H1063" s="147">
        <f>H64+H613+H649</f>
        <v>122156.79999999999</v>
      </c>
    </row>
    <row r="1064" spans="3:8" ht="18.75" customHeight="1" hidden="1">
      <c r="C1064" s="48" t="s">
        <v>727</v>
      </c>
      <c r="D1064" s="146" t="s">
        <v>740</v>
      </c>
      <c r="E1064" s="50" t="s">
        <v>593</v>
      </c>
      <c r="F1064" s="147">
        <f>F95</f>
        <v>117.2</v>
      </c>
      <c r="G1064" s="147">
        <f>G95</f>
        <v>123.5</v>
      </c>
      <c r="H1064" s="147">
        <f>H95</f>
        <v>0</v>
      </c>
    </row>
    <row r="1065" spans="3:8" ht="18.75" customHeight="1" hidden="1">
      <c r="C1065" s="48" t="s">
        <v>727</v>
      </c>
      <c r="D1065" s="146" t="s">
        <v>732</v>
      </c>
      <c r="E1065" s="50" t="s">
        <v>423</v>
      </c>
      <c r="F1065" s="147">
        <f>F1015+F14</f>
        <v>30246.499999999996</v>
      </c>
      <c r="G1065" s="147">
        <f>G1015+G14</f>
        <v>29224.199999999997</v>
      </c>
      <c r="H1065" s="147">
        <f>H1015+H14</f>
        <v>26311.100000000002</v>
      </c>
    </row>
    <row r="1066" spans="3:8" ht="18.75" customHeight="1" hidden="1">
      <c r="C1066" s="48" t="s">
        <v>727</v>
      </c>
      <c r="D1066" s="146" t="s">
        <v>733</v>
      </c>
      <c r="E1066" s="50" t="s">
        <v>486</v>
      </c>
      <c r="F1066" s="147">
        <f>F101</f>
        <v>0</v>
      </c>
      <c r="G1066" s="147">
        <f>G101</f>
        <v>3500</v>
      </c>
      <c r="H1066" s="147">
        <f>H101</f>
        <v>0</v>
      </c>
    </row>
    <row r="1067" spans="3:8" ht="18.75" customHeight="1" hidden="1">
      <c r="C1067" s="48" t="s">
        <v>727</v>
      </c>
      <c r="D1067" s="146" t="s">
        <v>734</v>
      </c>
      <c r="E1067" s="50" t="s">
        <v>323</v>
      </c>
      <c r="F1067" s="147">
        <f>F105</f>
        <v>3500</v>
      </c>
      <c r="G1067" s="147">
        <f>G105</f>
        <v>5000</v>
      </c>
      <c r="H1067" s="147">
        <f>H105</f>
        <v>5000</v>
      </c>
    </row>
    <row r="1068" spans="3:8" ht="18.75" customHeight="1" hidden="1">
      <c r="C1068" s="48" t="s">
        <v>727</v>
      </c>
      <c r="D1068" s="146" t="s">
        <v>735</v>
      </c>
      <c r="E1068" s="50" t="s">
        <v>309</v>
      </c>
      <c r="F1068" s="147">
        <f>F1025+F940+F839+F689+F657+F621+F109+F46+F21</f>
        <v>314935.55588999996</v>
      </c>
      <c r="G1068" s="147">
        <f>G1025+G940+G839+G689+G657+G621+G109+G46+G21</f>
        <v>406620.3</v>
      </c>
      <c r="H1068" s="147">
        <f>H1025+H940+H839+H689+H657+H621+H109+H46+H21</f>
        <v>336775.1</v>
      </c>
    </row>
    <row r="1069" spans="3:8" ht="18.75" customHeight="1" hidden="1">
      <c r="C1069" s="49" t="s">
        <v>730</v>
      </c>
      <c r="D1069" s="49" t="s">
        <v>728</v>
      </c>
      <c r="E1069" s="97" t="s">
        <v>328</v>
      </c>
      <c r="F1069" s="61">
        <f>SUM(F1070:F1072)</f>
        <v>33247.200000000004</v>
      </c>
      <c r="G1069" s="61">
        <f>SUM(G1070:G1072)</f>
        <v>30186</v>
      </c>
      <c r="H1069" s="61">
        <f>SUM(H1070:H1072)</f>
        <v>27167.300000000003</v>
      </c>
    </row>
    <row r="1070" spans="3:8" ht="18.75" customHeight="1" hidden="1">
      <c r="C1070" s="48" t="s">
        <v>730</v>
      </c>
      <c r="D1070" s="146" t="s">
        <v>736</v>
      </c>
      <c r="E1070" s="50" t="s">
        <v>737</v>
      </c>
      <c r="F1070" s="147">
        <f>F198</f>
        <v>14104.800000000001</v>
      </c>
      <c r="G1070" s="147">
        <f>G198</f>
        <v>12403.4</v>
      </c>
      <c r="H1070" s="147">
        <f>H198</f>
        <v>11163.000000000002</v>
      </c>
    </row>
    <row r="1071" spans="3:8" ht="18.75" customHeight="1" hidden="1">
      <c r="C1071" s="48" t="s">
        <v>730</v>
      </c>
      <c r="D1071" s="146" t="s">
        <v>738</v>
      </c>
      <c r="E1071" s="50" t="s">
        <v>333</v>
      </c>
      <c r="F1071" s="147">
        <f>F210</f>
        <v>16432.4</v>
      </c>
      <c r="G1071" s="147">
        <f>G210</f>
        <v>15157.599999999999</v>
      </c>
      <c r="H1071" s="147">
        <f>H210</f>
        <v>13641.8</v>
      </c>
    </row>
    <row r="1072" spans="3:8" ht="18.75" customHeight="1" hidden="1">
      <c r="C1072" s="48" t="s">
        <v>730</v>
      </c>
      <c r="D1072" s="146" t="s">
        <v>739</v>
      </c>
      <c r="E1072" s="50" t="s">
        <v>335</v>
      </c>
      <c r="F1072" s="147">
        <f>F225</f>
        <v>2710</v>
      </c>
      <c r="G1072" s="147">
        <f>G225</f>
        <v>2625</v>
      </c>
      <c r="H1072" s="147">
        <f>H225</f>
        <v>2362.5</v>
      </c>
    </row>
    <row r="1073" spans="3:8" ht="18.75" customHeight="1" hidden="1">
      <c r="C1073" s="49" t="s">
        <v>731</v>
      </c>
      <c r="D1073" s="49" t="s">
        <v>728</v>
      </c>
      <c r="E1073" s="97" t="s">
        <v>337</v>
      </c>
      <c r="F1073" s="61">
        <f>SUM(F1074:F1078)</f>
        <v>341876.85</v>
      </c>
      <c r="G1073" s="61">
        <f>SUM(G1074:G1078)</f>
        <v>335279.10000000003</v>
      </c>
      <c r="H1073" s="61">
        <f>SUM(H1074:H1078)</f>
        <v>278354.8</v>
      </c>
    </row>
    <row r="1074" spans="3:8" ht="18.75" customHeight="1" hidden="1">
      <c r="C1074" s="48" t="s">
        <v>731</v>
      </c>
      <c r="D1074" s="48" t="s">
        <v>740</v>
      </c>
      <c r="E1074" s="50" t="s">
        <v>469</v>
      </c>
      <c r="F1074" s="147">
        <f>F241</f>
        <v>3069.4</v>
      </c>
      <c r="G1074" s="147">
        <f>G241</f>
        <v>2869.3</v>
      </c>
      <c r="H1074" s="147">
        <f>H241</f>
        <v>2731.7</v>
      </c>
    </row>
    <row r="1075" spans="3:8" ht="18.75" customHeight="1" hidden="1">
      <c r="C1075" s="48" t="s">
        <v>731</v>
      </c>
      <c r="D1075" s="146" t="s">
        <v>733</v>
      </c>
      <c r="E1075" s="50" t="s">
        <v>339</v>
      </c>
      <c r="F1075" s="147">
        <f>F261</f>
        <v>1177.5</v>
      </c>
      <c r="G1075" s="147">
        <f>G261</f>
        <v>1000.9</v>
      </c>
      <c r="H1075" s="147">
        <f>H261</f>
        <v>900.8000000000001</v>
      </c>
    </row>
    <row r="1076" spans="3:8" ht="18.75" customHeight="1" hidden="1">
      <c r="C1076" s="48" t="s">
        <v>731</v>
      </c>
      <c r="D1076" s="146" t="s">
        <v>741</v>
      </c>
      <c r="E1076" s="50" t="s">
        <v>472</v>
      </c>
      <c r="F1076" s="147">
        <f>F273</f>
        <v>2201</v>
      </c>
      <c r="G1076" s="147">
        <f>G273</f>
        <v>2200</v>
      </c>
      <c r="H1076" s="147">
        <f>H273</f>
        <v>2200</v>
      </c>
    </row>
    <row r="1077" spans="3:8" ht="18.75" customHeight="1" hidden="1">
      <c r="C1077" s="48" t="s">
        <v>731</v>
      </c>
      <c r="D1077" s="146" t="s">
        <v>736</v>
      </c>
      <c r="E1077" s="50" t="s">
        <v>341</v>
      </c>
      <c r="F1077" s="147">
        <f>F280</f>
        <v>323824.69999999995</v>
      </c>
      <c r="G1077" s="147">
        <f>G280</f>
        <v>323244.2</v>
      </c>
      <c r="H1077" s="147">
        <f>H280</f>
        <v>266677</v>
      </c>
    </row>
    <row r="1078" spans="3:8" ht="18.75" customHeight="1" hidden="1">
      <c r="C1078" s="48" t="s">
        <v>731</v>
      </c>
      <c r="D1078" s="146" t="s">
        <v>742</v>
      </c>
      <c r="E1078" s="50" t="s">
        <v>344</v>
      </c>
      <c r="F1078" s="147">
        <f>F294+F629+F847</f>
        <v>11604.25</v>
      </c>
      <c r="G1078" s="147">
        <f>G294+G629+G847</f>
        <v>5964.7</v>
      </c>
      <c r="H1078" s="147">
        <f>H294+H629+H847</f>
        <v>5845.3</v>
      </c>
    </row>
    <row r="1079" spans="3:8" ht="18.75" customHeight="1" hidden="1">
      <c r="C1079" s="49" t="s">
        <v>740</v>
      </c>
      <c r="D1079" s="49" t="s">
        <v>728</v>
      </c>
      <c r="E1079" s="97" t="s">
        <v>346</v>
      </c>
      <c r="F1079" s="61">
        <f>SUM(F1080:F1083)</f>
        <v>262486.04429</v>
      </c>
      <c r="G1079" s="61">
        <f>SUM(G1080:G1083)</f>
        <v>194033.076</v>
      </c>
      <c r="H1079" s="61">
        <f>SUM(H1080:H1083)</f>
        <v>288298.1</v>
      </c>
    </row>
    <row r="1080" spans="3:8" ht="18.75" customHeight="1" hidden="1">
      <c r="C1080" s="48" t="s">
        <v>740</v>
      </c>
      <c r="D1080" s="146" t="s">
        <v>727</v>
      </c>
      <c r="E1080" s="50" t="s">
        <v>348</v>
      </c>
      <c r="F1080" s="147">
        <f>F309</f>
        <v>57390.348999999995</v>
      </c>
      <c r="G1080" s="147">
        <f>G309</f>
        <v>44607.47600000001</v>
      </c>
      <c r="H1080" s="147">
        <f>H309</f>
        <v>151538.9</v>
      </c>
    </row>
    <row r="1081" spans="3:8" ht="18.75" customHeight="1" hidden="1">
      <c r="C1081" s="48" t="s">
        <v>740</v>
      </c>
      <c r="D1081" s="146" t="s">
        <v>729</v>
      </c>
      <c r="E1081" s="50" t="s">
        <v>350</v>
      </c>
      <c r="F1081" s="147">
        <f>F329</f>
        <v>32083.59861</v>
      </c>
      <c r="G1081" s="147">
        <f>G329</f>
        <v>11445</v>
      </c>
      <c r="H1081" s="147">
        <f>H329</f>
        <v>11445</v>
      </c>
    </row>
    <row r="1082" spans="3:8" ht="18.75" customHeight="1" hidden="1">
      <c r="C1082" s="48" t="s">
        <v>740</v>
      </c>
      <c r="D1082" s="146" t="s">
        <v>730</v>
      </c>
      <c r="E1082" s="50" t="s">
        <v>352</v>
      </c>
      <c r="F1082" s="147">
        <f>F362</f>
        <v>86397.09668</v>
      </c>
      <c r="G1082" s="147">
        <f>G362</f>
        <v>61109.6</v>
      </c>
      <c r="H1082" s="147">
        <f>H362</f>
        <v>56064.7</v>
      </c>
    </row>
    <row r="1083" spans="3:8" ht="18.75" customHeight="1" hidden="1">
      <c r="C1083" s="48" t="s">
        <v>740</v>
      </c>
      <c r="D1083" s="48" t="s">
        <v>740</v>
      </c>
      <c r="E1083" s="50" t="s">
        <v>357</v>
      </c>
      <c r="F1083" s="147">
        <f>F430</f>
        <v>86615</v>
      </c>
      <c r="G1083" s="147">
        <f>G430</f>
        <v>76871</v>
      </c>
      <c r="H1083" s="147">
        <f>H430</f>
        <v>69249.5</v>
      </c>
    </row>
    <row r="1084" spans="3:8" ht="18.75" customHeight="1" hidden="1">
      <c r="C1084" s="49" t="s">
        <v>732</v>
      </c>
      <c r="D1084" s="49" t="s">
        <v>728</v>
      </c>
      <c r="E1084" s="97" t="s">
        <v>359</v>
      </c>
      <c r="F1084" s="61">
        <f>F1085+F1086</f>
        <v>495.4</v>
      </c>
      <c r="G1084" s="61">
        <f>G1085+G1086</f>
        <v>485</v>
      </c>
      <c r="H1084" s="61">
        <f>H1085+H1086</f>
        <v>455</v>
      </c>
    </row>
    <row r="1085" spans="3:8" ht="18.75" customHeight="1" hidden="1">
      <c r="C1085" s="48" t="s">
        <v>732</v>
      </c>
      <c r="D1085" s="146" t="s">
        <v>730</v>
      </c>
      <c r="E1085" s="50" t="s">
        <v>361</v>
      </c>
      <c r="F1085" s="147">
        <f>F454</f>
        <v>475.4</v>
      </c>
      <c r="G1085" s="147">
        <f>G454</f>
        <v>465</v>
      </c>
      <c r="H1085" s="147">
        <f>H454</f>
        <v>435</v>
      </c>
    </row>
    <row r="1086" spans="3:8" ht="18.75" customHeight="1" hidden="1">
      <c r="C1086" s="48" t="s">
        <v>732</v>
      </c>
      <c r="D1086" s="146" t="s">
        <v>740</v>
      </c>
      <c r="E1086" s="50" t="s">
        <v>1106</v>
      </c>
      <c r="F1086" s="147">
        <v>20</v>
      </c>
      <c r="G1086" s="147">
        <v>20</v>
      </c>
      <c r="H1086" s="147">
        <v>20</v>
      </c>
    </row>
    <row r="1087" spans="3:8" ht="18.75" customHeight="1" hidden="1">
      <c r="C1087" s="49" t="s">
        <v>733</v>
      </c>
      <c r="D1087" s="49" t="s">
        <v>728</v>
      </c>
      <c r="E1087" s="97" t="s">
        <v>363</v>
      </c>
      <c r="F1087" s="61">
        <f>SUM(F1088:F1093)</f>
        <v>1689221.4430000002</v>
      </c>
      <c r="G1087" s="61">
        <f>SUM(G1088:G1093)</f>
        <v>1870508.35</v>
      </c>
      <c r="H1087" s="61">
        <f>SUM(H1088:H1093)</f>
        <v>1463464.5000000002</v>
      </c>
    </row>
    <row r="1088" spans="3:8" ht="18.75" customHeight="1" hidden="1">
      <c r="C1088" s="48" t="s">
        <v>733</v>
      </c>
      <c r="D1088" s="146" t="s">
        <v>727</v>
      </c>
      <c r="E1088" s="50" t="s">
        <v>401</v>
      </c>
      <c r="F1088" s="147">
        <f>F697</f>
        <v>634922.6936900001</v>
      </c>
      <c r="G1088" s="147">
        <f>G697</f>
        <v>659952.2</v>
      </c>
      <c r="H1088" s="147">
        <f>H697</f>
        <v>649714.4</v>
      </c>
    </row>
    <row r="1089" spans="3:8" ht="18.75" customHeight="1" hidden="1">
      <c r="C1089" s="48" t="s">
        <v>733</v>
      </c>
      <c r="D1089" s="146" t="s">
        <v>729</v>
      </c>
      <c r="E1089" s="50" t="s">
        <v>365</v>
      </c>
      <c r="F1089" s="147">
        <f>F474+F718</f>
        <v>850472.01115</v>
      </c>
      <c r="G1089" s="147">
        <f>G474+G718</f>
        <v>1027646.25</v>
      </c>
      <c r="H1089" s="147">
        <f>H474+H718</f>
        <v>646046.9</v>
      </c>
    </row>
    <row r="1090" spans="3:8" ht="18.75" customHeight="1" hidden="1">
      <c r="C1090" s="48" t="s">
        <v>733</v>
      </c>
      <c r="D1090" s="146" t="s">
        <v>730</v>
      </c>
      <c r="E1090" s="50" t="s">
        <v>368</v>
      </c>
      <c r="F1090" s="147">
        <f>F744+F858+F947</f>
        <v>140446.03816</v>
      </c>
      <c r="G1090" s="147">
        <f>G744+G858+G947</f>
        <v>122900.8</v>
      </c>
      <c r="H1090" s="147">
        <f>H744+H858+H947</f>
        <v>110610.6</v>
      </c>
    </row>
    <row r="1091" spans="3:8" ht="18.75" customHeight="1" hidden="1">
      <c r="C1091" s="48" t="s">
        <v>733</v>
      </c>
      <c r="D1091" s="146" t="s">
        <v>740</v>
      </c>
      <c r="E1091" s="50" t="s">
        <v>452</v>
      </c>
      <c r="F1091" s="147">
        <f>F26+F51+F490+F640+F680+F957+F1038</f>
        <v>1202.7</v>
      </c>
      <c r="G1091" s="147">
        <f>G26+G51+G490+G640+G680+G957+G1038</f>
        <v>1054.1000000000001</v>
      </c>
      <c r="H1091" s="147">
        <f>H26+H51+H490+H640+H680+H957+H1038</f>
        <v>1033.0000000000002</v>
      </c>
    </row>
    <row r="1092" spans="3:8" ht="18.75" customHeight="1" hidden="1">
      <c r="C1092" s="48" t="s">
        <v>733</v>
      </c>
      <c r="D1092" s="146" t="s">
        <v>733</v>
      </c>
      <c r="E1092" s="50" t="s">
        <v>406</v>
      </c>
      <c r="F1092" s="147">
        <f>F754+F868+F968</f>
        <v>30648.9</v>
      </c>
      <c r="G1092" s="147">
        <f>G754+G868+G968</f>
        <v>30522.600000000002</v>
      </c>
      <c r="H1092" s="147">
        <f>H754+H868+H968</f>
        <v>30309</v>
      </c>
    </row>
    <row r="1093" spans="3:8" ht="18.75" customHeight="1" hidden="1">
      <c r="C1093" s="48" t="s">
        <v>733</v>
      </c>
      <c r="D1093" s="146" t="s">
        <v>736</v>
      </c>
      <c r="E1093" s="50" t="s">
        <v>370</v>
      </c>
      <c r="F1093" s="147">
        <f>F518+F765</f>
        <v>31529.1</v>
      </c>
      <c r="G1093" s="147">
        <f>G518+G765</f>
        <v>28432.4</v>
      </c>
      <c r="H1093" s="147">
        <f>H518+H765</f>
        <v>25750.600000000002</v>
      </c>
    </row>
    <row r="1094" spans="3:8" ht="18.75" customHeight="1" hidden="1">
      <c r="C1094" s="49" t="s">
        <v>741</v>
      </c>
      <c r="D1094" s="49" t="s">
        <v>728</v>
      </c>
      <c r="E1094" s="97" t="s">
        <v>743</v>
      </c>
      <c r="F1094" s="61">
        <f>F1095+F1096</f>
        <v>147181.93472</v>
      </c>
      <c r="G1094" s="148">
        <f>G1095+G1096</f>
        <v>122747.79999999999</v>
      </c>
      <c r="H1094" s="148">
        <f>H1095+H1096</f>
        <v>108600.29999999999</v>
      </c>
    </row>
    <row r="1095" spans="3:8" ht="18.75" customHeight="1" hidden="1">
      <c r="C1095" s="48" t="s">
        <v>741</v>
      </c>
      <c r="D1095" s="146" t="s">
        <v>727</v>
      </c>
      <c r="E1095" s="50" t="s">
        <v>374</v>
      </c>
      <c r="F1095" s="147">
        <f>F524+F879</f>
        <v>118540.23472</v>
      </c>
      <c r="G1095" s="147">
        <f>G524+G879</f>
        <v>98165.9</v>
      </c>
      <c r="H1095" s="147">
        <f>H524+H879</f>
        <v>88139.29999999999</v>
      </c>
    </row>
    <row r="1096" spans="3:8" ht="18.75" customHeight="1" hidden="1">
      <c r="C1096" s="48" t="s">
        <v>741</v>
      </c>
      <c r="D1096" s="146" t="s">
        <v>731</v>
      </c>
      <c r="E1096" s="50" t="s">
        <v>377</v>
      </c>
      <c r="F1096" s="147">
        <f>F530+F901</f>
        <v>28641.699999999997</v>
      </c>
      <c r="G1096" s="147">
        <f>G530+G901</f>
        <v>24581.899999999998</v>
      </c>
      <c r="H1096" s="147">
        <f>H530+H901</f>
        <v>20461.000000000004</v>
      </c>
    </row>
    <row r="1097" spans="3:8" ht="18.75" customHeight="1" hidden="1">
      <c r="C1097" s="49" t="s">
        <v>736</v>
      </c>
      <c r="D1097" s="49" t="s">
        <v>728</v>
      </c>
      <c r="E1097" s="97" t="s">
        <v>744</v>
      </c>
      <c r="F1097" s="148">
        <f>F1098</f>
        <v>0</v>
      </c>
      <c r="G1097" s="148">
        <f>G1098</f>
        <v>0</v>
      </c>
      <c r="H1097" s="148">
        <f>H1098</f>
        <v>0</v>
      </c>
    </row>
    <row r="1098" spans="3:8" ht="18.75" customHeight="1" hidden="1">
      <c r="C1098" s="48" t="s">
        <v>736</v>
      </c>
      <c r="D1098" s="146" t="s">
        <v>733</v>
      </c>
      <c r="E1098" s="50" t="s">
        <v>745</v>
      </c>
      <c r="F1098" s="22"/>
      <c r="G1098" s="22"/>
      <c r="H1098" s="22"/>
    </row>
    <row r="1099" spans="3:8" ht="18.75" customHeight="1" hidden="1">
      <c r="C1099" s="49" t="s">
        <v>738</v>
      </c>
      <c r="D1099" s="49" t="s">
        <v>728</v>
      </c>
      <c r="E1099" s="97" t="s">
        <v>380</v>
      </c>
      <c r="F1099" s="148">
        <f>SUM(F1100:F1103)</f>
        <v>133665.1</v>
      </c>
      <c r="G1099" s="148">
        <f>SUM(G1100:G1103)</f>
        <v>143172.6</v>
      </c>
      <c r="H1099" s="148">
        <f>SUM(H1100:H1103)</f>
        <v>128983.2</v>
      </c>
    </row>
    <row r="1100" spans="3:8" ht="18.75" customHeight="1" hidden="1">
      <c r="C1100" s="48" t="s">
        <v>738</v>
      </c>
      <c r="D1100" s="146" t="s">
        <v>727</v>
      </c>
      <c r="E1100" s="50" t="s">
        <v>382</v>
      </c>
      <c r="F1100" s="147">
        <f>F537</f>
        <v>13708.2</v>
      </c>
      <c r="G1100" s="147">
        <f>G537</f>
        <v>13708</v>
      </c>
      <c r="H1100" s="147">
        <f>H537</f>
        <v>13708</v>
      </c>
    </row>
    <row r="1101" spans="3:8" ht="18.75" customHeight="1" hidden="1">
      <c r="C1101" s="48" t="s">
        <v>738</v>
      </c>
      <c r="D1101" s="146" t="s">
        <v>730</v>
      </c>
      <c r="E1101" s="50" t="s">
        <v>383</v>
      </c>
      <c r="F1101" s="147">
        <f>F543+F799+F931</f>
        <v>74550.9</v>
      </c>
      <c r="G1101" s="147">
        <f>G543+G799+G931</f>
        <v>78237.90000000001</v>
      </c>
      <c r="H1101" s="147">
        <f>H543+H799+H931</f>
        <v>61430.2</v>
      </c>
    </row>
    <row r="1102" spans="3:8" ht="18.75" customHeight="1" hidden="1">
      <c r="C1102" s="48" t="s">
        <v>738</v>
      </c>
      <c r="D1102" s="146" t="s">
        <v>731</v>
      </c>
      <c r="E1102" s="50" t="s">
        <v>384</v>
      </c>
      <c r="F1102" s="147">
        <f>F558</f>
        <v>32789.3</v>
      </c>
      <c r="G1102" s="147">
        <f>G558</f>
        <v>39347.2</v>
      </c>
      <c r="H1102" s="147">
        <f>H558</f>
        <v>44593.5</v>
      </c>
    </row>
    <row r="1103" spans="3:8" ht="18.75" customHeight="1" hidden="1">
      <c r="C1103" s="48" t="s">
        <v>738</v>
      </c>
      <c r="D1103" s="146" t="s">
        <v>732</v>
      </c>
      <c r="E1103" s="50" t="s">
        <v>385</v>
      </c>
      <c r="F1103" s="147">
        <f>F564+F975</f>
        <v>12616.7</v>
      </c>
      <c r="G1103" s="147">
        <f>G564+G975</f>
        <v>11879.5</v>
      </c>
      <c r="H1103" s="147">
        <f>H564+H975</f>
        <v>9251.5</v>
      </c>
    </row>
    <row r="1104" spans="3:8" ht="18.75" customHeight="1" hidden="1">
      <c r="C1104" s="49" t="s">
        <v>734</v>
      </c>
      <c r="D1104" s="49" t="s">
        <v>728</v>
      </c>
      <c r="E1104" s="97" t="s">
        <v>389</v>
      </c>
      <c r="F1104" s="149">
        <f>SUM(F1105:F1106)</f>
        <v>88928.17765</v>
      </c>
      <c r="G1104" s="148">
        <f>SUM(G1105:G1106)</f>
        <v>50588.5</v>
      </c>
      <c r="H1104" s="148">
        <f>SUM(H1105:H1106)</f>
        <v>45547.3</v>
      </c>
    </row>
    <row r="1105" spans="3:8" ht="18.75" customHeight="1" hidden="1">
      <c r="C1105" s="150">
        <v>11</v>
      </c>
      <c r="D1105" s="146" t="s">
        <v>729</v>
      </c>
      <c r="E1105" s="50" t="s">
        <v>391</v>
      </c>
      <c r="F1105" s="147">
        <f>F593+F818+F982</f>
        <v>84338.37765</v>
      </c>
      <c r="G1105" s="147">
        <f>G593+G818+G982</f>
        <v>46159.4</v>
      </c>
      <c r="H1105" s="147">
        <f>H593+H818+H982</f>
        <v>41561.3</v>
      </c>
    </row>
    <row r="1106" spans="3:8" ht="18.75" customHeight="1" hidden="1">
      <c r="C1106" s="48" t="s">
        <v>734</v>
      </c>
      <c r="D1106" s="146" t="s">
        <v>740</v>
      </c>
      <c r="E1106" s="50" t="s">
        <v>420</v>
      </c>
      <c r="F1106" s="147">
        <f>F1004</f>
        <v>4589.8</v>
      </c>
      <c r="G1106" s="147">
        <f>G1004</f>
        <v>4429.099999999999</v>
      </c>
      <c r="H1106" s="147">
        <f>H1004</f>
        <v>3986</v>
      </c>
    </row>
    <row r="1107" spans="3:8" ht="18.75" customHeight="1" hidden="1">
      <c r="C1107" s="151"/>
      <c r="D1107" s="49"/>
      <c r="E1107" s="97" t="s">
        <v>746</v>
      </c>
      <c r="F1107" s="61">
        <f>F1104+F1099+F1094+F1087+F1084+F1079+F1073+F1069+F1060</f>
        <v>3197872.2055500005</v>
      </c>
      <c r="G1107" s="61">
        <f>G1104+G1099+G1094+G1087+G1084+G1079+G1073+G1069+G1060</f>
        <v>3338599.126</v>
      </c>
      <c r="H1107" s="61">
        <f>H1104+H1099+H1094+H1087+H1084+H1079+H1073+H1069+H1060</f>
        <v>2841969.5</v>
      </c>
    </row>
    <row r="1108" ht="18.75" customHeight="1" hidden="1"/>
    <row r="1109" spans="6:8" ht="18.75" customHeight="1" hidden="1">
      <c r="F1109" s="93">
        <f>F1107-F1045</f>
        <v>0</v>
      </c>
      <c r="G1109" s="93">
        <f>G1107-G1045</f>
        <v>0</v>
      </c>
      <c r="H1109" s="93">
        <f>H1107-H1045</f>
        <v>0</v>
      </c>
    </row>
    <row r="1110" ht="18.75" customHeight="1" hidden="1"/>
    <row r="1111" ht="18.75" customHeight="1"/>
    <row r="1112" ht="18.75" customHeight="1"/>
    <row r="1113" ht="18.75" customHeight="1"/>
    <row r="1114" ht="18.75" customHeight="1"/>
    <row r="1115" ht="18.75" customHeight="1"/>
    <row r="1116" ht="18.75" customHeight="1"/>
    <row r="1117" ht="18.75" customHeight="1"/>
    <row r="1118" ht="18.75" customHeight="1"/>
    <row r="1119" ht="18.75" customHeight="1"/>
    <row r="1120" ht="18.75" customHeight="1"/>
    <row r="1121" ht="18.75" customHeight="1"/>
    <row r="1122" ht="18.75" customHeight="1"/>
    <row r="1123" ht="18.75" customHeight="1"/>
    <row r="1124" ht="18.75" customHeight="1"/>
    <row r="1125" ht="18.75" customHeight="1"/>
    <row r="1126" ht="18.75" customHeight="1"/>
    <row r="1127" ht="18.75">
      <c r="E1127" s="152"/>
    </row>
    <row r="1128" ht="18.75">
      <c r="E1128" s="152"/>
    </row>
    <row r="1129" ht="18.75">
      <c r="E1129" s="152"/>
    </row>
    <row r="1130" ht="18.75">
      <c r="E1130" s="153"/>
    </row>
  </sheetData>
  <sheetProtection/>
  <autoFilter ref="C1:C1130"/>
  <mergeCells count="11">
    <mergeCell ref="E9:E10"/>
    <mergeCell ref="A6:H6"/>
    <mergeCell ref="G9:G10"/>
    <mergeCell ref="H9:H10"/>
    <mergeCell ref="F9:F10"/>
    <mergeCell ref="A1045:E1045"/>
    <mergeCell ref="B1:D1"/>
    <mergeCell ref="B2:C2"/>
    <mergeCell ref="A7:E7"/>
    <mergeCell ref="A9:A10"/>
    <mergeCell ref="B9:D9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40" r:id="rId1"/>
  <headerFooter differentFirst="1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E25"/>
  <sheetViews>
    <sheetView zoomScalePageLayoutView="0" workbookViewId="0" topLeftCell="A1">
      <selection activeCell="B30" sqref="B30"/>
    </sheetView>
  </sheetViews>
  <sheetFormatPr defaultColWidth="9.00390625" defaultRowHeight="12.75"/>
  <cols>
    <col min="1" max="1" width="29.25390625" style="26" customWidth="1"/>
    <col min="2" max="2" width="82.00390625" style="26" customWidth="1"/>
    <col min="3" max="3" width="14.875" style="26" customWidth="1"/>
    <col min="4" max="4" width="13.625" style="26" customWidth="1"/>
    <col min="5" max="5" width="12.625" style="26" customWidth="1"/>
    <col min="6" max="16384" width="9.125" style="26" customWidth="1"/>
  </cols>
  <sheetData>
    <row r="1" ht="15.75">
      <c r="C1" s="27" t="s">
        <v>1098</v>
      </c>
    </row>
    <row r="2" spans="1:3" ht="15.75">
      <c r="A2" s="51"/>
      <c r="C2" s="9" t="s">
        <v>670</v>
      </c>
    </row>
    <row r="3" ht="15.75">
      <c r="C3" s="66" t="s">
        <v>671</v>
      </c>
    </row>
    <row r="4" ht="15.75">
      <c r="C4" s="1" t="s">
        <v>678</v>
      </c>
    </row>
    <row r="5" ht="15.75">
      <c r="C5" s="1"/>
    </row>
    <row r="6" spans="2:3" ht="15.75">
      <c r="B6" s="283"/>
      <c r="C6" s="283"/>
    </row>
    <row r="7" spans="1:3" ht="32.25" customHeight="1">
      <c r="A7" s="285" t="s">
        <v>1072</v>
      </c>
      <c r="B7" s="285"/>
      <c r="C7" s="285"/>
    </row>
    <row r="8" spans="1:3" ht="15.75">
      <c r="A8" s="286"/>
      <c r="B8" s="286"/>
      <c r="C8" s="286"/>
    </row>
    <row r="9" spans="1:3" ht="15.75">
      <c r="A9" s="28"/>
      <c r="B9" s="28"/>
      <c r="C9" s="241" t="s">
        <v>667</v>
      </c>
    </row>
    <row r="10" spans="1:5" ht="31.5" customHeight="1">
      <c r="A10" s="29" t="s">
        <v>613</v>
      </c>
      <c r="B10" s="30" t="s">
        <v>614</v>
      </c>
      <c r="C10" s="31" t="s">
        <v>719</v>
      </c>
      <c r="D10" s="31" t="s">
        <v>720</v>
      </c>
      <c r="E10" s="31" t="s">
        <v>721</v>
      </c>
    </row>
    <row r="11" spans="1:5" ht="15.75" customHeight="1">
      <c r="A11" s="30">
        <v>1</v>
      </c>
      <c r="B11" s="30">
        <v>2</v>
      </c>
      <c r="C11" s="30">
        <v>3</v>
      </c>
      <c r="D11" s="30">
        <v>4</v>
      </c>
      <c r="E11" s="30">
        <v>5</v>
      </c>
    </row>
    <row r="12" spans="1:5" ht="15.75" customHeight="1">
      <c r="A12" s="32"/>
      <c r="B12" s="33"/>
      <c r="C12" s="36"/>
      <c r="D12" s="36"/>
      <c r="E12" s="36"/>
    </row>
    <row r="13" spans="1:5" ht="15.75" customHeight="1">
      <c r="A13" s="240" t="s">
        <v>615</v>
      </c>
      <c r="B13" s="240" t="s">
        <v>616</v>
      </c>
      <c r="C13" s="62">
        <v>271379.1</v>
      </c>
      <c r="D13" s="62">
        <v>0</v>
      </c>
      <c r="E13" s="62">
        <v>0</v>
      </c>
    </row>
    <row r="14" spans="1:5" ht="15.75">
      <c r="A14" s="37"/>
      <c r="B14" s="37"/>
      <c r="C14" s="63"/>
      <c r="D14" s="63"/>
      <c r="E14" s="63"/>
    </row>
    <row r="15" spans="1:5" ht="39.75" customHeight="1" hidden="1">
      <c r="A15" s="38" t="s">
        <v>617</v>
      </c>
      <c r="B15" s="39" t="s">
        <v>618</v>
      </c>
      <c r="C15" s="40"/>
      <c r="D15" s="40"/>
      <c r="E15" s="40"/>
    </row>
    <row r="16" spans="1:5" ht="15.75" customHeight="1" hidden="1">
      <c r="A16" s="41"/>
      <c r="B16" s="42"/>
      <c r="C16" s="43"/>
      <c r="D16" s="43"/>
      <c r="E16" s="43"/>
    </row>
    <row r="17" spans="1:5" ht="15.75" customHeight="1">
      <c r="A17" s="287"/>
      <c r="B17" s="284" t="s">
        <v>619</v>
      </c>
      <c r="C17" s="281">
        <f>C13</f>
        <v>271379.1</v>
      </c>
      <c r="D17" s="281">
        <f>D13</f>
        <v>0</v>
      </c>
      <c r="E17" s="281">
        <f>E13</f>
        <v>0</v>
      </c>
    </row>
    <row r="18" spans="1:5" ht="15.75" customHeight="1">
      <c r="A18" s="288"/>
      <c r="B18" s="284"/>
      <c r="C18" s="282"/>
      <c r="D18" s="282"/>
      <c r="E18" s="282"/>
    </row>
    <row r="19" spans="2:3" ht="12.75" hidden="1">
      <c r="B19" s="34" t="s">
        <v>620</v>
      </c>
      <c r="C19" s="35">
        <v>1697366.5</v>
      </c>
    </row>
    <row r="20" spans="2:3" ht="12.75" hidden="1">
      <c r="B20" s="34" t="s">
        <v>621</v>
      </c>
      <c r="C20" s="35">
        <v>1733749</v>
      </c>
    </row>
    <row r="21" spans="2:3" ht="12.75" hidden="1">
      <c r="B21" s="34" t="s">
        <v>622</v>
      </c>
      <c r="C21" s="35">
        <f>C19-C20</f>
        <v>-36382.5</v>
      </c>
    </row>
    <row r="22" ht="12.75" hidden="1"/>
    <row r="25" ht="12.75" hidden="1">
      <c r="C25" s="44" t="e">
        <f>#REF!-#REF!</f>
        <v>#REF!</v>
      </c>
    </row>
  </sheetData>
  <sheetProtection/>
  <mergeCells count="8">
    <mergeCell ref="D17:D18"/>
    <mergeCell ref="E17:E18"/>
    <mergeCell ref="B6:C6"/>
    <mergeCell ref="B17:B18"/>
    <mergeCell ref="C17:C18"/>
    <mergeCell ref="A7:C7"/>
    <mergeCell ref="A8:C8"/>
    <mergeCell ref="A17:A18"/>
  </mergeCells>
  <printOptions/>
  <pageMargins left="0.7874015748031497" right="0.7874015748031497" top="1.1811023622047245" bottom="0.3937007874015748" header="0.31496062992125984" footer="0.31496062992125984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I50"/>
  <sheetViews>
    <sheetView zoomScalePageLayoutView="0" workbookViewId="0" topLeftCell="A40">
      <selection activeCell="G41" sqref="G41"/>
    </sheetView>
  </sheetViews>
  <sheetFormatPr defaultColWidth="9.00390625" defaultRowHeight="12.75"/>
  <cols>
    <col min="1" max="1" width="113.25390625" style="66" customWidth="1"/>
    <col min="2" max="2" width="16.375" style="66" customWidth="1"/>
    <col min="3" max="3" width="16.125" style="66" customWidth="1"/>
    <col min="4" max="4" width="16.25390625" style="66" customWidth="1"/>
    <col min="5" max="16384" width="9.125" style="66" customWidth="1"/>
  </cols>
  <sheetData>
    <row r="1" spans="2:7" ht="15.75">
      <c r="B1" s="8"/>
      <c r="C1" s="8" t="s">
        <v>1078</v>
      </c>
      <c r="D1" s="72"/>
      <c r="E1" s="72"/>
      <c r="F1" s="72"/>
      <c r="G1" s="72"/>
    </row>
    <row r="2" spans="2:7" ht="15.75">
      <c r="B2" s="9"/>
      <c r="C2" s="9" t="s">
        <v>670</v>
      </c>
      <c r="D2" s="72"/>
      <c r="E2" s="72"/>
      <c r="F2" s="72"/>
      <c r="G2" s="72"/>
    </row>
    <row r="3" spans="3:7" ht="15.75">
      <c r="C3" s="66" t="s">
        <v>671</v>
      </c>
      <c r="D3" s="72"/>
      <c r="E3" s="72"/>
      <c r="F3" s="72"/>
      <c r="G3" s="72"/>
    </row>
    <row r="4" spans="2:3" ht="15.75">
      <c r="B4" s="1"/>
      <c r="C4" s="1" t="s">
        <v>678</v>
      </c>
    </row>
    <row r="6" spans="1:5" ht="39.75" customHeight="1">
      <c r="A6" s="290" t="s">
        <v>1073</v>
      </c>
      <c r="B6" s="290"/>
      <c r="C6" s="290"/>
      <c r="D6" s="290"/>
      <c r="E6" s="73"/>
    </row>
    <row r="7" spans="1:5" ht="18.75">
      <c r="A7" s="289"/>
      <c r="B7" s="289"/>
      <c r="C7" s="289"/>
      <c r="D7" s="74"/>
      <c r="E7" s="67"/>
    </row>
    <row r="8" spans="1:5" ht="18.75">
      <c r="A8" s="68"/>
      <c r="B8" s="67"/>
      <c r="D8" s="241" t="s">
        <v>667</v>
      </c>
      <c r="E8" s="67"/>
    </row>
    <row r="9" spans="1:4" ht="18.75">
      <c r="A9" s="75" t="s">
        <v>675</v>
      </c>
      <c r="B9" s="77" t="s">
        <v>719</v>
      </c>
      <c r="C9" s="77" t="s">
        <v>720</v>
      </c>
      <c r="D9" s="77" t="s">
        <v>721</v>
      </c>
    </row>
    <row r="10" spans="1:4" ht="15.75">
      <c r="A10" s="75">
        <v>1</v>
      </c>
      <c r="B10" s="206">
        <v>2</v>
      </c>
      <c r="C10" s="31">
        <v>3</v>
      </c>
      <c r="D10" s="31">
        <v>4</v>
      </c>
    </row>
    <row r="11" spans="1:4" ht="20.25" customHeight="1">
      <c r="A11" s="69" t="s">
        <v>676</v>
      </c>
      <c r="B11" s="78">
        <f>SUM(B12:B13)</f>
        <v>120538.5</v>
      </c>
      <c r="C11" s="78">
        <f>SUM(C12:C13)</f>
        <v>269952.5</v>
      </c>
      <c r="D11" s="78">
        <f>SUM(D12:D13)</f>
        <v>94886.9</v>
      </c>
    </row>
    <row r="12" spans="1:9" ht="31.5">
      <c r="A12" s="71" t="s">
        <v>677</v>
      </c>
      <c r="B12" s="79">
        <v>120538.5</v>
      </c>
      <c r="C12" s="79">
        <v>125411.2</v>
      </c>
      <c r="D12" s="79">
        <v>94886.9</v>
      </c>
      <c r="E12" s="70"/>
      <c r="F12" s="70"/>
      <c r="G12" s="70"/>
      <c r="H12" s="64"/>
      <c r="I12" s="64"/>
    </row>
    <row r="13" spans="1:4" ht="31.5">
      <c r="A13" s="71" t="s">
        <v>679</v>
      </c>
      <c r="B13" s="79"/>
      <c r="C13" s="79">
        <v>144541.3</v>
      </c>
      <c r="D13" s="79"/>
    </row>
    <row r="14" spans="1:4" ht="19.5" customHeight="1">
      <c r="A14" s="69" t="s">
        <v>680</v>
      </c>
      <c r="B14" s="303">
        <f>SUM(B15:B19)</f>
        <v>18034.2</v>
      </c>
      <c r="C14" s="303">
        <f>SUM(C15:C19)</f>
        <v>18587</v>
      </c>
      <c r="D14" s="303"/>
    </row>
    <row r="15" spans="1:4" ht="19.5" customHeight="1">
      <c r="A15" s="71" t="s">
        <v>591</v>
      </c>
      <c r="B15" s="79">
        <v>5465.4</v>
      </c>
      <c r="C15" s="79">
        <v>6012</v>
      </c>
      <c r="D15" s="80"/>
    </row>
    <row r="16" spans="1:4" ht="31.5">
      <c r="A16" s="71" t="s">
        <v>599</v>
      </c>
      <c r="B16" s="79">
        <v>117.2</v>
      </c>
      <c r="C16" s="79">
        <v>123.5</v>
      </c>
      <c r="D16" s="80"/>
    </row>
    <row r="17" spans="1:4" ht="31.5">
      <c r="A17" s="71" t="s">
        <v>681</v>
      </c>
      <c r="B17" s="79">
        <v>4669.3</v>
      </c>
      <c r="C17" s="79">
        <v>4669.3</v>
      </c>
      <c r="D17" s="80"/>
    </row>
    <row r="18" spans="1:4" ht="31.5">
      <c r="A18" s="71" t="s">
        <v>682</v>
      </c>
      <c r="B18" s="79">
        <v>7782.1</v>
      </c>
      <c r="C18" s="79">
        <v>7782.1</v>
      </c>
      <c r="D18" s="80"/>
    </row>
    <row r="19" spans="1:4" ht="31.5">
      <c r="A19" s="71" t="s">
        <v>683</v>
      </c>
      <c r="B19" s="79">
        <v>0.2</v>
      </c>
      <c r="C19" s="79">
        <v>0.1</v>
      </c>
      <c r="D19" s="80"/>
    </row>
    <row r="20" spans="1:4" ht="24.75" customHeight="1">
      <c r="A20" s="69" t="s">
        <v>684</v>
      </c>
      <c r="B20" s="78">
        <f>SUM(B21:B37)</f>
        <v>1101787.4</v>
      </c>
      <c r="C20" s="78">
        <f>SUM(C21:C37)</f>
        <v>1200525.9999999998</v>
      </c>
      <c r="D20" s="78">
        <f>SUM(D21:D37)</f>
        <v>1203740.0999999999</v>
      </c>
    </row>
    <row r="21" spans="1:4" ht="20.25" customHeight="1">
      <c r="A21" s="71" t="s">
        <v>438</v>
      </c>
      <c r="B21" s="79">
        <v>1028605.9</v>
      </c>
      <c r="C21" s="79">
        <v>1115817.2</v>
      </c>
      <c r="D21" s="79">
        <v>1123534.6</v>
      </c>
    </row>
    <row r="22" spans="1:4" ht="31.5">
      <c r="A22" s="71" t="s">
        <v>432</v>
      </c>
      <c r="B22" s="79">
        <v>0.5</v>
      </c>
      <c r="C22" s="79">
        <v>0.5</v>
      </c>
      <c r="D22" s="79">
        <v>0.5</v>
      </c>
    </row>
    <row r="23" spans="1:4" ht="21" customHeight="1">
      <c r="A23" s="71" t="s">
        <v>685</v>
      </c>
      <c r="B23" s="79">
        <v>4816.9</v>
      </c>
      <c r="C23" s="79">
        <v>4816.9</v>
      </c>
      <c r="D23" s="79">
        <v>4816.9</v>
      </c>
    </row>
    <row r="24" spans="1:4" ht="31.5">
      <c r="A24" s="71" t="s">
        <v>493</v>
      </c>
      <c r="B24" s="79">
        <v>4979.2</v>
      </c>
      <c r="C24" s="79">
        <v>9842.6</v>
      </c>
      <c r="D24" s="79"/>
    </row>
    <row r="25" spans="1:4" ht="47.25">
      <c r="A25" s="71" t="s">
        <v>297</v>
      </c>
      <c r="B25" s="79">
        <v>238.4</v>
      </c>
      <c r="C25" s="79">
        <v>238.4</v>
      </c>
      <c r="D25" s="79">
        <v>317.9</v>
      </c>
    </row>
    <row r="26" spans="1:4" ht="31.5">
      <c r="A26" s="71" t="s">
        <v>447</v>
      </c>
      <c r="B26" s="79">
        <v>396.1</v>
      </c>
      <c r="C26" s="79">
        <v>502.1</v>
      </c>
      <c r="D26" s="79">
        <v>515.6</v>
      </c>
    </row>
    <row r="27" spans="1:4" ht="63">
      <c r="A27" s="71" t="s">
        <v>428</v>
      </c>
      <c r="B27" s="79">
        <v>32789.3</v>
      </c>
      <c r="C27" s="79">
        <v>39347.2</v>
      </c>
      <c r="D27" s="79">
        <v>44593.5</v>
      </c>
    </row>
    <row r="28" spans="1:4" ht="19.5" customHeight="1">
      <c r="A28" s="71" t="s">
        <v>44</v>
      </c>
      <c r="B28" s="79">
        <v>22165</v>
      </c>
      <c r="C28" s="79">
        <v>22165</v>
      </c>
      <c r="D28" s="79">
        <v>22165</v>
      </c>
    </row>
    <row r="29" spans="1:4" ht="31.5">
      <c r="A29" s="71" t="s">
        <v>686</v>
      </c>
      <c r="B29" s="79">
        <v>937.3</v>
      </c>
      <c r="C29" s="79">
        <v>937.3</v>
      </c>
      <c r="D29" s="79">
        <v>937.3</v>
      </c>
    </row>
    <row r="30" spans="1:4" ht="21.75" customHeight="1">
      <c r="A30" s="71" t="s">
        <v>239</v>
      </c>
      <c r="B30" s="79">
        <v>66.6</v>
      </c>
      <c r="C30" s="79">
        <v>66.6</v>
      </c>
      <c r="D30" s="79">
        <v>66.6</v>
      </c>
    </row>
    <row r="31" spans="1:4" ht="20.25" customHeight="1">
      <c r="A31" s="71" t="s">
        <v>273</v>
      </c>
      <c r="B31" s="79">
        <v>267.2</v>
      </c>
      <c r="C31" s="79">
        <v>267.2</v>
      </c>
      <c r="D31" s="79">
        <v>267.2</v>
      </c>
    </row>
    <row r="32" spans="1:4" ht="31.5">
      <c r="A32" s="71" t="s">
        <v>436</v>
      </c>
      <c r="B32" s="79">
        <v>1364.7</v>
      </c>
      <c r="C32" s="79">
        <v>1364.7</v>
      </c>
      <c r="D32" s="79">
        <v>1364.7</v>
      </c>
    </row>
    <row r="33" spans="1:4" ht="47.25">
      <c r="A33" s="71" t="s">
        <v>448</v>
      </c>
      <c r="B33" s="79">
        <v>129.5</v>
      </c>
      <c r="C33" s="79">
        <v>129.5</v>
      </c>
      <c r="D33" s="79">
        <v>129.5</v>
      </c>
    </row>
    <row r="34" spans="1:4" ht="31.5">
      <c r="A34" s="71" t="s">
        <v>291</v>
      </c>
      <c r="B34" s="79">
        <v>15.7</v>
      </c>
      <c r="C34" s="79">
        <v>15.7</v>
      </c>
      <c r="D34" s="79">
        <v>15.7</v>
      </c>
    </row>
    <row r="35" spans="1:4" ht="34.5" customHeight="1">
      <c r="A35" s="71" t="s">
        <v>298</v>
      </c>
      <c r="B35" s="79">
        <v>92.5</v>
      </c>
      <c r="C35" s="79">
        <v>92.5</v>
      </c>
      <c r="D35" s="79">
        <v>92.5</v>
      </c>
    </row>
    <row r="36" spans="1:4" ht="49.5" customHeight="1">
      <c r="A36" s="71" t="s">
        <v>496</v>
      </c>
      <c r="B36" s="79">
        <v>4291.7</v>
      </c>
      <c r="C36" s="79">
        <v>4291.7</v>
      </c>
      <c r="D36" s="79">
        <v>4291.7</v>
      </c>
    </row>
    <row r="37" spans="1:4" ht="24" customHeight="1">
      <c r="A37" s="71" t="s">
        <v>491</v>
      </c>
      <c r="B37" s="79">
        <v>630.9</v>
      </c>
      <c r="C37" s="79">
        <v>630.9</v>
      </c>
      <c r="D37" s="79">
        <v>630.9</v>
      </c>
    </row>
    <row r="38" spans="1:4" ht="20.25" customHeight="1">
      <c r="A38" s="69" t="s">
        <v>687</v>
      </c>
      <c r="B38" s="78">
        <f>SUM(B39:B47)</f>
        <v>444904</v>
      </c>
      <c r="C38" s="78">
        <f>SUM(C39:C47)</f>
        <v>605019.6000000001</v>
      </c>
      <c r="D38" s="78">
        <f>SUM(D39:D47)</f>
        <v>289965.5</v>
      </c>
    </row>
    <row r="39" spans="1:4" ht="63.75" customHeight="1">
      <c r="A39" s="71" t="s">
        <v>1120</v>
      </c>
      <c r="B39" s="79">
        <v>6107.3</v>
      </c>
      <c r="C39" s="79">
        <v>6085.8</v>
      </c>
      <c r="D39" s="79">
        <v>6107.3</v>
      </c>
    </row>
    <row r="40" spans="1:4" ht="31.5">
      <c r="A40" s="71" t="s">
        <v>688</v>
      </c>
      <c r="B40" s="79">
        <v>554</v>
      </c>
      <c r="C40" s="79">
        <v>554</v>
      </c>
      <c r="D40" s="79">
        <v>554</v>
      </c>
    </row>
    <row r="41" spans="1:4" ht="31.5">
      <c r="A41" s="71" t="s">
        <v>693</v>
      </c>
      <c r="B41" s="79">
        <v>78121.8</v>
      </c>
      <c r="C41" s="79">
        <v>78718.2</v>
      </c>
      <c r="D41" s="79">
        <v>73687.1</v>
      </c>
    </row>
    <row r="42" spans="1:4" ht="24.75" customHeight="1">
      <c r="A42" s="71" t="s">
        <v>1121</v>
      </c>
      <c r="B42" s="79">
        <v>1320.9</v>
      </c>
      <c r="C42" s="79">
        <v>1358.8</v>
      </c>
      <c r="D42" s="79">
        <v>6789.5</v>
      </c>
    </row>
    <row r="43" spans="1:4" ht="19.5" customHeight="1">
      <c r="A43" s="71" t="s">
        <v>658</v>
      </c>
      <c r="B43" s="79">
        <v>25096.6</v>
      </c>
      <c r="C43" s="79">
        <v>25816.9</v>
      </c>
      <c r="D43" s="79">
        <v>129000.8</v>
      </c>
    </row>
    <row r="44" spans="1:4" ht="22.5" customHeight="1">
      <c r="A44" s="71" t="s">
        <v>689</v>
      </c>
      <c r="B44" s="79">
        <v>41273.7</v>
      </c>
      <c r="C44" s="79">
        <v>41273.7</v>
      </c>
      <c r="D44" s="79"/>
    </row>
    <row r="45" spans="1:4" ht="31.5" customHeight="1">
      <c r="A45" s="71" t="s">
        <v>1097</v>
      </c>
      <c r="B45" s="79">
        <v>126590.2</v>
      </c>
      <c r="C45" s="79">
        <v>126094.2</v>
      </c>
      <c r="D45" s="79">
        <v>69527</v>
      </c>
    </row>
    <row r="46" spans="1:4" ht="51" customHeight="1">
      <c r="A46" s="71" t="s">
        <v>690</v>
      </c>
      <c r="B46" s="79">
        <v>163630.7</v>
      </c>
      <c r="C46" s="79">
        <v>325118</v>
      </c>
      <c r="D46" s="79"/>
    </row>
    <row r="47" spans="1:4" ht="23.25" customHeight="1">
      <c r="A47" s="71" t="s">
        <v>691</v>
      </c>
      <c r="B47" s="79">
        <v>2208.8</v>
      </c>
      <c r="C47" s="79"/>
      <c r="D47" s="79">
        <v>4299.8</v>
      </c>
    </row>
    <row r="48" spans="1:4" ht="21" customHeight="1">
      <c r="A48" s="69" t="s">
        <v>692</v>
      </c>
      <c r="B48" s="78">
        <f>B11+B14+B20+B38</f>
        <v>1685264.0999999999</v>
      </c>
      <c r="C48" s="78">
        <f>C11+C14+C20+C38</f>
        <v>2094085.0999999999</v>
      </c>
      <c r="D48" s="78">
        <f>D11+D14+D20+D38</f>
        <v>1588592.4999999998</v>
      </c>
    </row>
    <row r="49" ht="15.75" hidden="1"/>
    <row r="50" spans="2:4" ht="15.75" hidden="1">
      <c r="B50" s="244">
        <f>B48-B11</f>
        <v>1564725.5999999999</v>
      </c>
      <c r="C50" s="244">
        <f>C48-C11</f>
        <v>1824132.5999999999</v>
      </c>
      <c r="D50" s="244">
        <f>D48-D11</f>
        <v>1493705.5999999999</v>
      </c>
    </row>
  </sheetData>
  <sheetProtection/>
  <mergeCells count="2">
    <mergeCell ref="A7:C7"/>
    <mergeCell ref="A6:D6"/>
  </mergeCells>
  <printOptions/>
  <pageMargins left="1.1811023622047245" right="0.3937007874015748" top="0.7874015748031497" bottom="0.7874015748031497" header="0.31496062992125984" footer="0.31496062992125984"/>
  <pageSetup fitToHeight="2" fitToWidth="1" horizontalDpi="600" verticalDpi="6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D172"/>
  <sheetViews>
    <sheetView workbookViewId="0" topLeftCell="A1">
      <selection activeCell="E15" sqref="E15"/>
    </sheetView>
  </sheetViews>
  <sheetFormatPr defaultColWidth="9.00390625" defaultRowHeight="12.75"/>
  <cols>
    <col min="1" max="1" width="17.375" style="156" customWidth="1"/>
    <col min="2" max="2" width="27.875" style="180" customWidth="1"/>
    <col min="3" max="3" width="128.625" style="156" customWidth="1"/>
    <col min="4" max="4" width="17.375" style="156" customWidth="1"/>
    <col min="5" max="16384" width="9.125" style="156" customWidth="1"/>
  </cols>
  <sheetData>
    <row r="1" spans="3:4" ht="15.75" customHeight="1">
      <c r="C1" s="1" t="s">
        <v>1080</v>
      </c>
      <c r="D1" s="171"/>
    </row>
    <row r="2" spans="3:4" ht="15.75" customHeight="1">
      <c r="C2" s="1" t="s">
        <v>1079</v>
      </c>
      <c r="D2" s="1"/>
    </row>
    <row r="3" spans="3:4" ht="15.75" customHeight="1">
      <c r="C3" s="1" t="s">
        <v>1081</v>
      </c>
      <c r="D3" s="1"/>
    </row>
    <row r="4" spans="3:4" ht="15.75" customHeight="1">
      <c r="C4" s="1" t="s">
        <v>1082</v>
      </c>
      <c r="D4" s="1"/>
    </row>
    <row r="5" ht="13.5" customHeight="1"/>
    <row r="6" spans="1:3" ht="23.25">
      <c r="A6" s="291" t="s">
        <v>879</v>
      </c>
      <c r="B6" s="291"/>
      <c r="C6" s="291"/>
    </row>
    <row r="7" spans="1:3" ht="23.25">
      <c r="A7" s="181"/>
      <c r="B7" s="182"/>
      <c r="C7" s="181"/>
    </row>
    <row r="8" spans="1:3" ht="36" customHeight="1">
      <c r="A8" s="31" t="s">
        <v>880</v>
      </c>
      <c r="B8" s="31" t="s">
        <v>881</v>
      </c>
      <c r="C8" s="31" t="s">
        <v>882</v>
      </c>
    </row>
    <row r="9" spans="1:3" s="76" customFormat="1" ht="15.75" customHeight="1">
      <c r="A9" s="203">
        <v>1</v>
      </c>
      <c r="B9" s="31">
        <v>2</v>
      </c>
      <c r="C9" s="31">
        <v>3</v>
      </c>
    </row>
    <row r="10" spans="1:3" ht="23.25">
      <c r="A10" s="183">
        <v>620</v>
      </c>
      <c r="B10" s="13"/>
      <c r="C10" s="184" t="s">
        <v>883</v>
      </c>
    </row>
    <row r="11" spans="1:3" ht="23.25">
      <c r="A11" s="185"/>
      <c r="B11" s="53" t="s">
        <v>884</v>
      </c>
      <c r="C11" s="186" t="s">
        <v>867</v>
      </c>
    </row>
    <row r="12" spans="1:3" ht="24.75" customHeight="1">
      <c r="A12" s="185"/>
      <c r="B12" s="53" t="s">
        <v>885</v>
      </c>
      <c r="C12" s="186" t="s">
        <v>886</v>
      </c>
    </row>
    <row r="13" spans="1:3" ht="23.25">
      <c r="A13" s="187"/>
      <c r="B13" s="53" t="s">
        <v>841</v>
      </c>
      <c r="C13" s="186" t="s">
        <v>842</v>
      </c>
    </row>
    <row r="14" spans="1:3" ht="23.25">
      <c r="A14" s="183">
        <v>621</v>
      </c>
      <c r="B14" s="13"/>
      <c r="C14" s="184" t="s">
        <v>673</v>
      </c>
    </row>
    <row r="15" spans="1:3" ht="23.25">
      <c r="A15" s="188"/>
      <c r="B15" s="53" t="s">
        <v>884</v>
      </c>
      <c r="C15" s="186" t="s">
        <v>867</v>
      </c>
    </row>
    <row r="16" spans="1:3" ht="23.25">
      <c r="A16" s="185"/>
      <c r="B16" s="53" t="s">
        <v>885</v>
      </c>
      <c r="C16" s="186" t="s">
        <v>886</v>
      </c>
    </row>
    <row r="17" spans="1:3" ht="23.25">
      <c r="A17" s="187"/>
      <c r="B17" s="53" t="s">
        <v>841</v>
      </c>
      <c r="C17" s="186" t="s">
        <v>842</v>
      </c>
    </row>
    <row r="18" spans="1:3" ht="23.25">
      <c r="A18" s="189">
        <v>622</v>
      </c>
      <c r="B18" s="13"/>
      <c r="C18" s="184" t="s">
        <v>887</v>
      </c>
    </row>
    <row r="19" spans="1:4" ht="56.25" customHeight="1">
      <c r="A19" s="190"/>
      <c r="B19" s="53" t="s">
        <v>1109</v>
      </c>
      <c r="C19" s="186" t="s">
        <v>888</v>
      </c>
      <c r="D19" s="250"/>
    </row>
    <row r="20" spans="1:4" ht="55.5" customHeight="1">
      <c r="A20" s="185"/>
      <c r="B20" s="53" t="s">
        <v>1110</v>
      </c>
      <c r="C20" s="186" t="s">
        <v>888</v>
      </c>
      <c r="D20" s="250"/>
    </row>
    <row r="21" spans="1:3" ht="73.5" customHeight="1">
      <c r="A21" s="185"/>
      <c r="B21" s="53" t="s">
        <v>813</v>
      </c>
      <c r="C21" s="186" t="s">
        <v>814</v>
      </c>
    </row>
    <row r="22" spans="1:3" ht="56.25">
      <c r="A22" s="185"/>
      <c r="B22" s="53" t="s">
        <v>889</v>
      </c>
      <c r="C22" s="186" t="s">
        <v>890</v>
      </c>
    </row>
    <row r="23" spans="1:3" ht="37.5">
      <c r="A23" s="185"/>
      <c r="B23" s="53" t="s">
        <v>891</v>
      </c>
      <c r="C23" s="186" t="s">
        <v>892</v>
      </c>
    </row>
    <row r="24" spans="1:3" ht="23.25">
      <c r="A24" s="185"/>
      <c r="B24" s="53" t="s">
        <v>827</v>
      </c>
      <c r="C24" s="186" t="s">
        <v>866</v>
      </c>
    </row>
    <row r="25" spans="1:3" ht="23.25">
      <c r="A25" s="185"/>
      <c r="B25" s="53" t="s">
        <v>884</v>
      </c>
      <c r="C25" s="186" t="s">
        <v>867</v>
      </c>
    </row>
    <row r="26" spans="1:3" ht="23.25">
      <c r="A26" s="185"/>
      <c r="B26" s="53" t="s">
        <v>893</v>
      </c>
      <c r="C26" s="186" t="s">
        <v>894</v>
      </c>
    </row>
    <row r="27" spans="1:3" ht="56.25">
      <c r="A27" s="185"/>
      <c r="B27" s="53" t="s">
        <v>895</v>
      </c>
      <c r="C27" s="186" t="s">
        <v>896</v>
      </c>
    </row>
    <row r="28" spans="1:3" ht="57.75" customHeight="1">
      <c r="A28" s="185"/>
      <c r="B28" s="53" t="s">
        <v>897</v>
      </c>
      <c r="C28" s="186" t="s">
        <v>898</v>
      </c>
    </row>
    <row r="29" spans="1:3" ht="57.75" customHeight="1">
      <c r="A29" s="185"/>
      <c r="B29" s="245" t="s">
        <v>1099</v>
      </c>
      <c r="C29" s="191" t="s">
        <v>899</v>
      </c>
    </row>
    <row r="30" spans="1:3" ht="56.25">
      <c r="A30" s="185"/>
      <c r="B30" s="53" t="s">
        <v>900</v>
      </c>
      <c r="C30" s="186" t="s">
        <v>901</v>
      </c>
    </row>
    <row r="31" spans="1:3" ht="37.5">
      <c r="A31" s="185"/>
      <c r="B31" s="53" t="s">
        <v>902</v>
      </c>
      <c r="C31" s="186" t="s">
        <v>903</v>
      </c>
    </row>
    <row r="32" spans="1:3" ht="55.5" customHeight="1">
      <c r="A32" s="185"/>
      <c r="B32" s="53" t="s">
        <v>904</v>
      </c>
      <c r="C32" s="186" t="s">
        <v>905</v>
      </c>
    </row>
    <row r="33" spans="1:3" ht="37.5">
      <c r="A33" s="185"/>
      <c r="B33" s="53" t="s">
        <v>906</v>
      </c>
      <c r="C33" s="186" t="s">
        <v>907</v>
      </c>
    </row>
    <row r="34" spans="1:3" ht="56.25">
      <c r="A34" s="185"/>
      <c r="B34" s="53" t="s">
        <v>908</v>
      </c>
      <c r="C34" s="186" t="s">
        <v>909</v>
      </c>
    </row>
    <row r="35" spans="1:3" ht="54.75" customHeight="1">
      <c r="A35" s="185"/>
      <c r="B35" s="200" t="s">
        <v>1100</v>
      </c>
      <c r="C35" s="191" t="s">
        <v>910</v>
      </c>
    </row>
    <row r="36" spans="1:3" ht="54.75" customHeight="1">
      <c r="A36" s="185"/>
      <c r="B36" s="200" t="s">
        <v>1101</v>
      </c>
      <c r="C36" s="192" t="s">
        <v>1067</v>
      </c>
    </row>
    <row r="37" spans="1:3" ht="75">
      <c r="A37" s="185"/>
      <c r="B37" s="245" t="s">
        <v>1102</v>
      </c>
      <c r="C37" s="193" t="s">
        <v>911</v>
      </c>
    </row>
    <row r="38" spans="1:3" ht="54.75" customHeight="1">
      <c r="A38" s="185"/>
      <c r="B38" s="200" t="s">
        <v>1103</v>
      </c>
      <c r="C38" s="192" t="s">
        <v>912</v>
      </c>
    </row>
    <row r="39" spans="1:3" ht="56.25" customHeight="1">
      <c r="A39" s="185"/>
      <c r="B39" s="200" t="s">
        <v>1104</v>
      </c>
      <c r="C39" s="186" t="s">
        <v>873</v>
      </c>
    </row>
    <row r="40" spans="1:3" ht="23.25">
      <c r="A40" s="185"/>
      <c r="B40" s="53" t="s">
        <v>885</v>
      </c>
      <c r="C40" s="186" t="s">
        <v>886</v>
      </c>
    </row>
    <row r="41" spans="1:3" ht="23.25">
      <c r="A41" s="185"/>
      <c r="B41" s="53" t="s">
        <v>841</v>
      </c>
      <c r="C41" s="186" t="s">
        <v>842</v>
      </c>
    </row>
    <row r="42" spans="1:3" ht="23.25">
      <c r="A42" s="185"/>
      <c r="B42" s="53" t="s">
        <v>913</v>
      </c>
      <c r="C42" s="186" t="s">
        <v>842</v>
      </c>
    </row>
    <row r="43" spans="1:3" ht="23.25">
      <c r="A43" s="185"/>
      <c r="B43" s="53" t="s">
        <v>914</v>
      </c>
      <c r="C43" s="186" t="s">
        <v>842</v>
      </c>
    </row>
    <row r="44" spans="1:3" ht="37.5">
      <c r="A44" s="185"/>
      <c r="B44" s="246" t="s">
        <v>915</v>
      </c>
      <c r="C44" s="186" t="s">
        <v>916</v>
      </c>
    </row>
    <row r="45" spans="1:3" ht="59.25" customHeight="1">
      <c r="A45" s="185"/>
      <c r="B45" s="246" t="s">
        <v>917</v>
      </c>
      <c r="C45" s="186" t="s">
        <v>918</v>
      </c>
    </row>
    <row r="46" spans="1:3" ht="78.75" customHeight="1">
      <c r="A46" s="185"/>
      <c r="B46" s="246" t="s">
        <v>919</v>
      </c>
      <c r="C46" s="239" t="s">
        <v>920</v>
      </c>
    </row>
    <row r="47" spans="1:3" ht="39.75" customHeight="1">
      <c r="A47" s="185"/>
      <c r="B47" s="53" t="s">
        <v>921</v>
      </c>
      <c r="C47" s="194" t="s">
        <v>922</v>
      </c>
    </row>
    <row r="48" spans="1:3" ht="39.75" customHeight="1">
      <c r="A48" s="185"/>
      <c r="B48" s="53" t="s">
        <v>924</v>
      </c>
      <c r="C48" s="186" t="s">
        <v>925</v>
      </c>
    </row>
    <row r="49" spans="1:3" ht="37.5">
      <c r="A49" s="185"/>
      <c r="B49" s="246" t="s">
        <v>923</v>
      </c>
      <c r="C49" s="186" t="s">
        <v>916</v>
      </c>
    </row>
    <row r="50" spans="1:3" ht="20.25" customHeight="1">
      <c r="A50" s="185"/>
      <c r="B50" s="53" t="s">
        <v>926</v>
      </c>
      <c r="C50" s="186" t="s">
        <v>927</v>
      </c>
    </row>
    <row r="51" spans="1:3" ht="43.5" customHeight="1">
      <c r="A51" s="185"/>
      <c r="B51" s="94" t="s">
        <v>928</v>
      </c>
      <c r="C51" s="186" t="s">
        <v>929</v>
      </c>
    </row>
    <row r="52" spans="1:3" ht="54.75" customHeight="1">
      <c r="A52" s="185"/>
      <c r="B52" s="53" t="s">
        <v>930</v>
      </c>
      <c r="C52" s="186" t="s">
        <v>931</v>
      </c>
    </row>
    <row r="53" spans="1:3" ht="36.75" customHeight="1">
      <c r="A53" s="185"/>
      <c r="B53" s="53" t="s">
        <v>932</v>
      </c>
      <c r="C53" s="186" t="s">
        <v>933</v>
      </c>
    </row>
    <row r="54" spans="1:3" ht="42" customHeight="1">
      <c r="A54" s="185"/>
      <c r="B54" s="53" t="s">
        <v>934</v>
      </c>
      <c r="C54" s="186" t="s">
        <v>935</v>
      </c>
    </row>
    <row r="55" spans="1:3" ht="55.5" customHeight="1">
      <c r="A55" s="185"/>
      <c r="B55" s="53" t="s">
        <v>936</v>
      </c>
      <c r="C55" s="186" t="s">
        <v>937</v>
      </c>
    </row>
    <row r="56" spans="1:3" s="195" customFormat="1" ht="38.25" customHeight="1">
      <c r="A56" s="185"/>
      <c r="B56" s="53" t="s">
        <v>938</v>
      </c>
      <c r="C56" s="186" t="s">
        <v>939</v>
      </c>
    </row>
    <row r="57" spans="1:3" s="195" customFormat="1" ht="27" customHeight="1">
      <c r="A57" s="185"/>
      <c r="B57" s="53" t="s">
        <v>940</v>
      </c>
      <c r="C57" s="186" t="s">
        <v>941</v>
      </c>
    </row>
    <row r="58" spans="1:3" s="195" customFormat="1" ht="27" customHeight="1">
      <c r="A58" s="185"/>
      <c r="B58" s="53" t="s">
        <v>942</v>
      </c>
      <c r="C58" s="186" t="s">
        <v>943</v>
      </c>
    </row>
    <row r="59" spans="1:3" s="195" customFormat="1" ht="23.25">
      <c r="A59" s="185"/>
      <c r="B59" s="53" t="s">
        <v>944</v>
      </c>
      <c r="C59" s="186" t="s">
        <v>945</v>
      </c>
    </row>
    <row r="60" spans="1:3" s="195" customFormat="1" ht="23.25">
      <c r="A60" s="185"/>
      <c r="B60" s="53" t="s">
        <v>946</v>
      </c>
      <c r="C60" s="186" t="s">
        <v>947</v>
      </c>
    </row>
    <row r="61" spans="1:3" s="195" customFormat="1" ht="19.5" customHeight="1">
      <c r="A61" s="185"/>
      <c r="B61" s="53" t="s">
        <v>948</v>
      </c>
      <c r="C61" s="186" t="s">
        <v>949</v>
      </c>
    </row>
    <row r="62" spans="1:3" s="195" customFormat="1" ht="23.25">
      <c r="A62" s="185"/>
      <c r="B62" s="53" t="s">
        <v>950</v>
      </c>
      <c r="C62" s="186" t="s">
        <v>951</v>
      </c>
    </row>
    <row r="63" spans="1:3" s="195" customFormat="1" ht="35.25" customHeight="1">
      <c r="A63" s="185"/>
      <c r="B63" s="53" t="s">
        <v>952</v>
      </c>
      <c r="C63" s="186" t="s">
        <v>953</v>
      </c>
    </row>
    <row r="64" spans="1:3" s="195" customFormat="1" ht="39.75" customHeight="1">
      <c r="A64" s="185"/>
      <c r="B64" s="53" t="s">
        <v>954</v>
      </c>
      <c r="C64" s="186" t="s">
        <v>955</v>
      </c>
    </row>
    <row r="65" spans="1:3" s="195" customFormat="1" ht="26.25" customHeight="1">
      <c r="A65" s="185"/>
      <c r="B65" s="53" t="s">
        <v>956</v>
      </c>
      <c r="C65" s="186" t="s">
        <v>957</v>
      </c>
    </row>
    <row r="66" spans="1:3" s="195" customFormat="1" ht="37.5">
      <c r="A66" s="185"/>
      <c r="B66" s="53" t="s">
        <v>958</v>
      </c>
      <c r="C66" s="239" t="s">
        <v>959</v>
      </c>
    </row>
    <row r="67" spans="1:3" s="195" customFormat="1" ht="44.25" customHeight="1">
      <c r="A67" s="185"/>
      <c r="B67" s="53" t="s">
        <v>960</v>
      </c>
      <c r="C67" s="186" t="s">
        <v>961</v>
      </c>
    </row>
    <row r="68" spans="1:3" s="195" customFormat="1" ht="56.25">
      <c r="A68" s="185"/>
      <c r="B68" s="53" t="s">
        <v>962</v>
      </c>
      <c r="C68" s="186" t="s">
        <v>963</v>
      </c>
    </row>
    <row r="69" spans="1:3" s="195" customFormat="1" ht="74.25" customHeight="1">
      <c r="A69" s="185"/>
      <c r="B69" s="53" t="s">
        <v>964</v>
      </c>
      <c r="C69" s="186" t="s">
        <v>965</v>
      </c>
    </row>
    <row r="70" spans="1:3" s="195" customFormat="1" ht="37.5">
      <c r="A70" s="185"/>
      <c r="B70" s="53" t="s">
        <v>966</v>
      </c>
      <c r="C70" s="186" t="s">
        <v>967</v>
      </c>
    </row>
    <row r="71" spans="1:3" s="195" customFormat="1" ht="37.5">
      <c r="A71" s="187"/>
      <c r="B71" s="53" t="s">
        <v>968</v>
      </c>
      <c r="C71" s="186" t="s">
        <v>969</v>
      </c>
    </row>
    <row r="72" spans="1:3" s="195" customFormat="1" ht="23.25">
      <c r="A72" s="183">
        <v>623</v>
      </c>
      <c r="B72" s="13"/>
      <c r="C72" s="184" t="s">
        <v>970</v>
      </c>
    </row>
    <row r="73" spans="1:3" s="195" customFormat="1" ht="27" customHeight="1">
      <c r="A73" s="185"/>
      <c r="B73" s="53" t="s">
        <v>827</v>
      </c>
      <c r="C73" s="186" t="s">
        <v>866</v>
      </c>
    </row>
    <row r="74" spans="1:3" s="195" customFormat="1" ht="23.25">
      <c r="A74" s="185"/>
      <c r="B74" s="53" t="s">
        <v>884</v>
      </c>
      <c r="C74" s="186" t="s">
        <v>867</v>
      </c>
    </row>
    <row r="75" spans="1:3" s="195" customFormat="1" ht="74.25" customHeight="1">
      <c r="A75" s="185"/>
      <c r="B75" s="53" t="s">
        <v>904</v>
      </c>
      <c r="C75" s="186" t="s">
        <v>905</v>
      </c>
    </row>
    <row r="76" spans="1:3" s="195" customFormat="1" ht="37.5">
      <c r="A76" s="185"/>
      <c r="B76" s="53" t="s">
        <v>906</v>
      </c>
      <c r="C76" s="186" t="s">
        <v>907</v>
      </c>
    </row>
    <row r="77" spans="1:3" s="195" customFormat="1" ht="56.25">
      <c r="A77" s="185"/>
      <c r="B77" s="53" t="s">
        <v>908</v>
      </c>
      <c r="C77" s="186" t="s">
        <v>909</v>
      </c>
    </row>
    <row r="78" spans="1:3" ht="23.25">
      <c r="A78" s="185"/>
      <c r="B78" s="53" t="s">
        <v>885</v>
      </c>
      <c r="C78" s="186" t="s">
        <v>886</v>
      </c>
    </row>
    <row r="79" spans="1:3" ht="23.25">
      <c r="A79" s="185"/>
      <c r="B79" s="53" t="s">
        <v>841</v>
      </c>
      <c r="C79" s="186" t="s">
        <v>842</v>
      </c>
    </row>
    <row r="80" spans="1:3" ht="23.25">
      <c r="A80" s="187"/>
      <c r="B80" s="53" t="s">
        <v>926</v>
      </c>
      <c r="C80" s="186" t="s">
        <v>927</v>
      </c>
    </row>
    <row r="81" spans="1:3" ht="23.25">
      <c r="A81" s="196">
        <v>624</v>
      </c>
      <c r="B81" s="53"/>
      <c r="C81" s="184" t="s">
        <v>971</v>
      </c>
    </row>
    <row r="82" spans="1:4" ht="23.25">
      <c r="A82" s="197"/>
      <c r="B82" s="53" t="s">
        <v>972</v>
      </c>
      <c r="C82" s="186" t="s">
        <v>973</v>
      </c>
      <c r="D82" s="250"/>
    </row>
    <row r="83" spans="1:4" ht="23.25" customHeight="1">
      <c r="A83" s="188"/>
      <c r="B83" s="53" t="s">
        <v>974</v>
      </c>
      <c r="C83" s="186" t="s">
        <v>973</v>
      </c>
      <c r="D83" s="250"/>
    </row>
    <row r="84" spans="1:3" ht="57.75" customHeight="1">
      <c r="A84" s="185"/>
      <c r="B84" s="53" t="s">
        <v>975</v>
      </c>
      <c r="C84" s="186" t="s">
        <v>808</v>
      </c>
    </row>
    <row r="85" spans="1:3" ht="56.25">
      <c r="A85" s="185"/>
      <c r="B85" s="53" t="s">
        <v>976</v>
      </c>
      <c r="C85" s="186" t="s">
        <v>977</v>
      </c>
    </row>
    <row r="86" spans="1:3" ht="56.25">
      <c r="A86" s="185"/>
      <c r="B86" s="53" t="s">
        <v>978</v>
      </c>
      <c r="C86" s="186" t="s">
        <v>979</v>
      </c>
    </row>
    <row r="87" spans="1:3" ht="75">
      <c r="A87" s="185"/>
      <c r="B87" s="53" t="s">
        <v>813</v>
      </c>
      <c r="C87" s="186" t="s">
        <v>814</v>
      </c>
    </row>
    <row r="88" spans="1:3" ht="37.5">
      <c r="A88" s="185"/>
      <c r="B88" s="53" t="s">
        <v>980</v>
      </c>
      <c r="C88" s="186" t="s">
        <v>816</v>
      </c>
    </row>
    <row r="89" spans="1:3" ht="56.25">
      <c r="A89" s="185"/>
      <c r="B89" s="53" t="s">
        <v>889</v>
      </c>
      <c r="C89" s="186" t="s">
        <v>818</v>
      </c>
    </row>
    <row r="90" spans="1:3" ht="37.5">
      <c r="A90" s="185"/>
      <c r="B90" s="53" t="s">
        <v>981</v>
      </c>
      <c r="C90" s="186" t="s">
        <v>982</v>
      </c>
    </row>
    <row r="91" spans="1:3" ht="23.25">
      <c r="A91" s="185"/>
      <c r="B91" s="53" t="s">
        <v>884</v>
      </c>
      <c r="C91" s="186" t="s">
        <v>867</v>
      </c>
    </row>
    <row r="92" spans="1:3" ht="56.25">
      <c r="A92" s="185"/>
      <c r="B92" s="53" t="s">
        <v>983</v>
      </c>
      <c r="C92" s="186" t="s">
        <v>984</v>
      </c>
    </row>
    <row r="93" spans="1:3" ht="60.75" customHeight="1">
      <c r="A93" s="185"/>
      <c r="B93" s="53" t="s">
        <v>985</v>
      </c>
      <c r="C93" s="186" t="s">
        <v>986</v>
      </c>
    </row>
    <row r="94" spans="1:3" ht="73.5" customHeight="1">
      <c r="A94" s="185"/>
      <c r="B94" s="53" t="s">
        <v>987</v>
      </c>
      <c r="C94" s="186" t="s">
        <v>988</v>
      </c>
    </row>
    <row r="95" spans="1:3" ht="75">
      <c r="A95" s="185"/>
      <c r="B95" s="53" t="s">
        <v>989</v>
      </c>
      <c r="C95" s="186" t="s">
        <v>990</v>
      </c>
    </row>
    <row r="96" spans="1:3" ht="37.5">
      <c r="A96" s="185"/>
      <c r="B96" s="53" t="s">
        <v>991</v>
      </c>
      <c r="C96" s="186" t="s">
        <v>992</v>
      </c>
    </row>
    <row r="97" spans="1:3" ht="37.5">
      <c r="A97" s="185"/>
      <c r="B97" s="53" t="s">
        <v>993</v>
      </c>
      <c r="C97" s="186" t="s">
        <v>994</v>
      </c>
    </row>
    <row r="98" spans="1:3" ht="75" customHeight="1">
      <c r="A98" s="185"/>
      <c r="B98" s="53" t="s">
        <v>904</v>
      </c>
      <c r="C98" s="186" t="s">
        <v>905</v>
      </c>
    </row>
    <row r="99" spans="1:3" ht="37.5">
      <c r="A99" s="185"/>
      <c r="B99" s="53" t="s">
        <v>906</v>
      </c>
      <c r="C99" s="186" t="s">
        <v>907</v>
      </c>
    </row>
    <row r="100" spans="1:3" ht="56.25">
      <c r="A100" s="185"/>
      <c r="B100" s="53" t="s">
        <v>908</v>
      </c>
      <c r="C100" s="186" t="s">
        <v>909</v>
      </c>
    </row>
    <row r="101" spans="1:3" ht="23.25">
      <c r="A101" s="185"/>
      <c r="B101" s="53" t="s">
        <v>885</v>
      </c>
      <c r="C101" s="186" t="s">
        <v>886</v>
      </c>
    </row>
    <row r="102" spans="1:3" ht="23.25">
      <c r="A102" s="185"/>
      <c r="B102" s="53" t="s">
        <v>841</v>
      </c>
      <c r="C102" s="186" t="s">
        <v>842</v>
      </c>
    </row>
    <row r="103" spans="1:3" ht="23.25">
      <c r="A103" s="185"/>
      <c r="B103" s="53" t="s">
        <v>995</v>
      </c>
      <c r="C103" s="186" t="s">
        <v>842</v>
      </c>
    </row>
    <row r="104" spans="1:3" ht="23.25">
      <c r="A104" s="183">
        <v>629</v>
      </c>
      <c r="B104" s="53"/>
      <c r="C104" s="184" t="s">
        <v>996</v>
      </c>
    </row>
    <row r="105" spans="1:3" ht="23.25">
      <c r="A105" s="185"/>
      <c r="B105" s="246" t="s">
        <v>827</v>
      </c>
      <c r="C105" s="198" t="s">
        <v>866</v>
      </c>
    </row>
    <row r="106" spans="1:3" ht="23.25">
      <c r="A106" s="185"/>
      <c r="B106" s="53" t="s">
        <v>884</v>
      </c>
      <c r="C106" s="186" t="s">
        <v>867</v>
      </c>
    </row>
    <row r="107" spans="1:3" ht="75" customHeight="1">
      <c r="A107" s="185"/>
      <c r="B107" s="53" t="s">
        <v>904</v>
      </c>
      <c r="C107" s="186" t="s">
        <v>905</v>
      </c>
    </row>
    <row r="108" spans="1:3" ht="37.5">
      <c r="A108" s="185"/>
      <c r="B108" s="53" t="s">
        <v>906</v>
      </c>
      <c r="C108" s="186" t="s">
        <v>907</v>
      </c>
    </row>
    <row r="109" spans="1:3" ht="56.25">
      <c r="A109" s="185"/>
      <c r="B109" s="53" t="s">
        <v>908</v>
      </c>
      <c r="C109" s="186" t="s">
        <v>909</v>
      </c>
    </row>
    <row r="110" spans="1:3" ht="23.25">
      <c r="A110" s="185"/>
      <c r="B110" s="53" t="s">
        <v>885</v>
      </c>
      <c r="C110" s="186" t="s">
        <v>886</v>
      </c>
    </row>
    <row r="111" spans="1:3" ht="23.25">
      <c r="A111" s="185"/>
      <c r="B111" s="53" t="s">
        <v>841</v>
      </c>
      <c r="C111" s="186" t="s">
        <v>842</v>
      </c>
    </row>
    <row r="112" spans="1:3" ht="23.25">
      <c r="A112" s="185"/>
      <c r="B112" s="53" t="s">
        <v>926</v>
      </c>
      <c r="C112" s="186" t="s">
        <v>997</v>
      </c>
    </row>
    <row r="113" spans="1:3" ht="37.5">
      <c r="A113" s="185"/>
      <c r="B113" s="53" t="s">
        <v>998</v>
      </c>
      <c r="C113" s="186" t="s">
        <v>999</v>
      </c>
    </row>
    <row r="114" spans="1:3" ht="37.5">
      <c r="A114" s="185"/>
      <c r="B114" s="53" t="s">
        <v>928</v>
      </c>
      <c r="C114" s="186" t="s">
        <v>929</v>
      </c>
    </row>
    <row r="115" spans="1:3" ht="23.25">
      <c r="A115" s="185"/>
      <c r="B115" s="53" t="s">
        <v>944</v>
      </c>
      <c r="C115" s="186" t="s">
        <v>945</v>
      </c>
    </row>
    <row r="116" spans="1:3" ht="23.25">
      <c r="A116" s="185"/>
      <c r="B116" s="53" t="s">
        <v>946</v>
      </c>
      <c r="C116" s="186" t="s">
        <v>947</v>
      </c>
    </row>
    <row r="117" spans="1:3" ht="23.25">
      <c r="A117" s="185"/>
      <c r="B117" s="53" t="s">
        <v>948</v>
      </c>
      <c r="C117" s="186" t="s">
        <v>949</v>
      </c>
    </row>
    <row r="118" spans="1:3" ht="23.25">
      <c r="A118" s="185"/>
      <c r="B118" s="53" t="s">
        <v>950</v>
      </c>
      <c r="C118" s="186" t="s">
        <v>951</v>
      </c>
    </row>
    <row r="119" spans="1:3" ht="36" customHeight="1">
      <c r="A119" s="185"/>
      <c r="B119" s="53" t="s">
        <v>952</v>
      </c>
      <c r="C119" s="186" t="s">
        <v>953</v>
      </c>
    </row>
    <row r="120" spans="1:3" ht="36" customHeight="1">
      <c r="A120" s="185"/>
      <c r="B120" s="53" t="s">
        <v>954</v>
      </c>
      <c r="C120" s="186" t="s">
        <v>955</v>
      </c>
    </row>
    <row r="121" spans="1:3" ht="26.25" customHeight="1">
      <c r="A121" s="185"/>
      <c r="B121" s="53" t="s">
        <v>1000</v>
      </c>
      <c r="C121" s="186" t="s">
        <v>957</v>
      </c>
    </row>
    <row r="122" spans="1:3" ht="37.5">
      <c r="A122" s="185"/>
      <c r="B122" s="53" t="s">
        <v>1001</v>
      </c>
      <c r="C122" s="186" t="s">
        <v>1083</v>
      </c>
    </row>
    <row r="123" spans="1:3" ht="37.5">
      <c r="A123" s="185"/>
      <c r="B123" s="53" t="s">
        <v>968</v>
      </c>
      <c r="C123" s="186" t="s">
        <v>969</v>
      </c>
    </row>
    <row r="124" spans="1:3" ht="23.25">
      <c r="A124" s="197">
        <v>631</v>
      </c>
      <c r="B124" s="53"/>
      <c r="C124" s="184" t="s">
        <v>1002</v>
      </c>
    </row>
    <row r="125" spans="1:3" ht="23.25">
      <c r="A125" s="190"/>
      <c r="B125" s="53" t="s">
        <v>827</v>
      </c>
      <c r="C125" s="186" t="s">
        <v>866</v>
      </c>
    </row>
    <row r="126" spans="1:3" ht="23.25">
      <c r="A126" s="185"/>
      <c r="B126" s="53" t="s">
        <v>884</v>
      </c>
      <c r="C126" s="186" t="s">
        <v>867</v>
      </c>
    </row>
    <row r="127" spans="1:3" ht="74.25" customHeight="1">
      <c r="A127" s="185"/>
      <c r="B127" s="53" t="s">
        <v>904</v>
      </c>
      <c r="C127" s="186" t="s">
        <v>905</v>
      </c>
    </row>
    <row r="128" spans="1:3" ht="37.5">
      <c r="A128" s="185"/>
      <c r="B128" s="53" t="s">
        <v>906</v>
      </c>
      <c r="C128" s="186" t="s">
        <v>907</v>
      </c>
    </row>
    <row r="129" spans="1:3" ht="56.25">
      <c r="A129" s="185"/>
      <c r="B129" s="53" t="s">
        <v>908</v>
      </c>
      <c r="C129" s="186" t="s">
        <v>909</v>
      </c>
    </row>
    <row r="130" spans="1:3" ht="24.75" customHeight="1">
      <c r="A130" s="185"/>
      <c r="B130" s="53" t="s">
        <v>885</v>
      </c>
      <c r="C130" s="186" t="s">
        <v>886</v>
      </c>
    </row>
    <row r="131" spans="1:3" ht="23.25">
      <c r="A131" s="185"/>
      <c r="B131" s="53" t="s">
        <v>841</v>
      </c>
      <c r="C131" s="186" t="s">
        <v>842</v>
      </c>
    </row>
    <row r="132" spans="1:3" ht="37.5">
      <c r="A132" s="185"/>
      <c r="B132" s="53" t="s">
        <v>998</v>
      </c>
      <c r="C132" s="186" t="s">
        <v>1003</v>
      </c>
    </row>
    <row r="133" spans="1:3" ht="36.75" customHeight="1">
      <c r="A133" s="185"/>
      <c r="B133" s="53" t="s">
        <v>1004</v>
      </c>
      <c r="C133" s="186" t="s">
        <v>1005</v>
      </c>
    </row>
    <row r="134" spans="1:3" ht="23.25">
      <c r="A134" s="185"/>
      <c r="B134" s="53" t="s">
        <v>1006</v>
      </c>
      <c r="C134" s="186" t="s">
        <v>1007</v>
      </c>
    </row>
    <row r="135" spans="1:3" ht="23.25">
      <c r="A135" s="185"/>
      <c r="B135" s="53" t="s">
        <v>926</v>
      </c>
      <c r="C135" s="186" t="s">
        <v>997</v>
      </c>
    </row>
    <row r="136" spans="1:3" ht="41.25" customHeight="1">
      <c r="A136" s="185"/>
      <c r="B136" s="53" t="s">
        <v>928</v>
      </c>
      <c r="C136" s="186" t="s">
        <v>929</v>
      </c>
    </row>
    <row r="137" spans="1:3" ht="23.25">
      <c r="A137" s="185"/>
      <c r="B137" s="53" t="s">
        <v>946</v>
      </c>
      <c r="C137" s="186" t="s">
        <v>947</v>
      </c>
    </row>
    <row r="138" spans="1:3" ht="23.25">
      <c r="A138" s="185"/>
      <c r="B138" s="53" t="s">
        <v>948</v>
      </c>
      <c r="C138" s="186" t="s">
        <v>949</v>
      </c>
    </row>
    <row r="139" spans="1:3" ht="36" customHeight="1">
      <c r="A139" s="185"/>
      <c r="B139" s="53" t="s">
        <v>952</v>
      </c>
      <c r="C139" s="186" t="s">
        <v>953</v>
      </c>
    </row>
    <row r="140" spans="1:3" ht="36" customHeight="1">
      <c r="A140" s="185"/>
      <c r="B140" s="53" t="s">
        <v>954</v>
      </c>
      <c r="C140" s="186" t="s">
        <v>955</v>
      </c>
    </row>
    <row r="141" spans="1:3" ht="24" customHeight="1">
      <c r="A141" s="185"/>
      <c r="B141" s="53" t="s">
        <v>1000</v>
      </c>
      <c r="C141" s="186" t="s">
        <v>957</v>
      </c>
    </row>
    <row r="142" spans="1:3" ht="37.5">
      <c r="A142" s="185"/>
      <c r="B142" s="53" t="s">
        <v>1008</v>
      </c>
      <c r="C142" s="199" t="s">
        <v>1009</v>
      </c>
    </row>
    <row r="143" spans="1:3" ht="37.5">
      <c r="A143" s="185"/>
      <c r="B143" s="53" t="s">
        <v>1001</v>
      </c>
      <c r="C143" s="186" t="s">
        <v>1084</v>
      </c>
    </row>
    <row r="144" spans="1:3" ht="24.75" customHeight="1">
      <c r="A144" s="185"/>
      <c r="B144" s="53" t="s">
        <v>1010</v>
      </c>
      <c r="C144" s="199" t="s">
        <v>1011</v>
      </c>
    </row>
    <row r="145" spans="1:3" ht="37.5">
      <c r="A145" s="187"/>
      <c r="B145" s="200" t="s">
        <v>968</v>
      </c>
      <c r="C145" s="186" t="s">
        <v>969</v>
      </c>
    </row>
    <row r="146" spans="1:3" ht="23.25">
      <c r="A146" s="189">
        <v>633</v>
      </c>
      <c r="B146" s="53"/>
      <c r="C146" s="184" t="s">
        <v>1012</v>
      </c>
    </row>
    <row r="147" spans="1:3" ht="23.25">
      <c r="A147" s="190"/>
      <c r="B147" s="53" t="s">
        <v>827</v>
      </c>
      <c r="C147" s="186" t="s">
        <v>866</v>
      </c>
    </row>
    <row r="148" spans="1:3" ht="23.25">
      <c r="A148" s="185"/>
      <c r="B148" s="53" t="s">
        <v>884</v>
      </c>
      <c r="C148" s="186" t="s">
        <v>867</v>
      </c>
    </row>
    <row r="149" spans="1:3" ht="74.25" customHeight="1">
      <c r="A149" s="188"/>
      <c r="B149" s="53" t="s">
        <v>904</v>
      </c>
      <c r="C149" s="186" t="s">
        <v>905</v>
      </c>
    </row>
    <row r="150" spans="1:3" ht="37.5">
      <c r="A150" s="188"/>
      <c r="B150" s="53" t="s">
        <v>906</v>
      </c>
      <c r="C150" s="186" t="s">
        <v>907</v>
      </c>
    </row>
    <row r="151" spans="1:3" ht="56.25">
      <c r="A151" s="185"/>
      <c r="B151" s="53" t="s">
        <v>908</v>
      </c>
      <c r="C151" s="186" t="s">
        <v>909</v>
      </c>
    </row>
    <row r="152" spans="1:3" ht="23.25">
      <c r="A152" s="185"/>
      <c r="B152" s="53" t="s">
        <v>885</v>
      </c>
      <c r="C152" s="186" t="s">
        <v>886</v>
      </c>
    </row>
    <row r="153" spans="1:3" ht="23.25">
      <c r="A153" s="185"/>
      <c r="B153" s="53" t="s">
        <v>841</v>
      </c>
      <c r="C153" s="186" t="s">
        <v>842</v>
      </c>
    </row>
    <row r="154" spans="1:3" ht="37.5">
      <c r="A154" s="185"/>
      <c r="B154" s="246" t="s">
        <v>1013</v>
      </c>
      <c r="C154" s="186" t="s">
        <v>1014</v>
      </c>
    </row>
    <row r="155" spans="1:3" ht="37.5">
      <c r="A155" s="185"/>
      <c r="B155" s="246" t="s">
        <v>1015</v>
      </c>
      <c r="C155" s="239" t="s">
        <v>1016</v>
      </c>
    </row>
    <row r="156" spans="1:3" ht="37.5">
      <c r="A156" s="185"/>
      <c r="B156" s="246" t="s">
        <v>1017</v>
      </c>
      <c r="C156" s="186" t="s">
        <v>1018</v>
      </c>
    </row>
    <row r="157" spans="1:3" ht="23.25">
      <c r="A157" s="185"/>
      <c r="B157" s="53" t="s">
        <v>926</v>
      </c>
      <c r="C157" s="186" t="s">
        <v>997</v>
      </c>
    </row>
    <row r="158" spans="1:3" ht="23.25">
      <c r="A158" s="185"/>
      <c r="B158" s="53" t="s">
        <v>946</v>
      </c>
      <c r="C158" s="186" t="s">
        <v>947</v>
      </c>
    </row>
    <row r="159" spans="1:3" ht="23.25">
      <c r="A159" s="185"/>
      <c r="B159" s="53" t="s">
        <v>948</v>
      </c>
      <c r="C159" s="186" t="s">
        <v>949</v>
      </c>
    </row>
    <row r="160" spans="1:3" ht="34.5" customHeight="1">
      <c r="A160" s="185"/>
      <c r="B160" s="53" t="s">
        <v>952</v>
      </c>
      <c r="C160" s="186" t="s">
        <v>953</v>
      </c>
    </row>
    <row r="161" spans="1:3" ht="35.25" customHeight="1">
      <c r="A161" s="185"/>
      <c r="B161" s="53" t="s">
        <v>954</v>
      </c>
      <c r="C161" s="186" t="s">
        <v>955</v>
      </c>
    </row>
    <row r="162" spans="1:3" ht="23.25" customHeight="1">
      <c r="A162" s="185"/>
      <c r="B162" s="53" t="s">
        <v>1000</v>
      </c>
      <c r="C162" s="186" t="s">
        <v>957</v>
      </c>
    </row>
    <row r="163" spans="1:3" ht="37.5">
      <c r="A163" s="185"/>
      <c r="B163" s="53" t="s">
        <v>968</v>
      </c>
      <c r="C163" s="186" t="s">
        <v>969</v>
      </c>
    </row>
    <row r="164" spans="1:3" ht="23.25">
      <c r="A164" s="183">
        <v>670</v>
      </c>
      <c r="B164" s="53"/>
      <c r="C164" s="184" t="s">
        <v>1019</v>
      </c>
    </row>
    <row r="165" spans="1:3" ht="23.25">
      <c r="A165" s="190"/>
      <c r="B165" s="53" t="s">
        <v>884</v>
      </c>
      <c r="C165" s="186" t="s">
        <v>867</v>
      </c>
    </row>
    <row r="166" spans="1:3" ht="23.25">
      <c r="A166" s="185"/>
      <c r="B166" s="53" t="s">
        <v>885</v>
      </c>
      <c r="C166" s="186" t="s">
        <v>886</v>
      </c>
    </row>
    <row r="167" spans="1:3" ht="23.25">
      <c r="A167" s="185"/>
      <c r="B167" s="53" t="s">
        <v>841</v>
      </c>
      <c r="C167" s="186" t="s">
        <v>842</v>
      </c>
    </row>
    <row r="168" spans="1:3" ht="23.25">
      <c r="A168" s="185"/>
      <c r="B168" s="94" t="s">
        <v>1020</v>
      </c>
      <c r="C168" s="186" t="s">
        <v>1021</v>
      </c>
    </row>
    <row r="169" spans="1:3" ht="27.75" customHeight="1">
      <c r="A169" s="185"/>
      <c r="B169" s="53" t="s">
        <v>1022</v>
      </c>
      <c r="C169" s="186" t="s">
        <v>1023</v>
      </c>
    </row>
    <row r="170" spans="1:3" ht="25.5" customHeight="1">
      <c r="A170" s="185"/>
      <c r="B170" s="53" t="s">
        <v>1024</v>
      </c>
      <c r="C170" s="186" t="s">
        <v>1025</v>
      </c>
    </row>
    <row r="171" spans="1:3" ht="37.5">
      <c r="A171" s="185"/>
      <c r="B171" s="53" t="s">
        <v>928</v>
      </c>
      <c r="C171" s="186" t="s">
        <v>929</v>
      </c>
    </row>
    <row r="172" spans="1:3" ht="37.5">
      <c r="A172" s="187"/>
      <c r="B172" s="53" t="s">
        <v>968</v>
      </c>
      <c r="C172" s="186" t="s">
        <v>969</v>
      </c>
    </row>
  </sheetData>
  <sheetProtection/>
  <mergeCells count="1">
    <mergeCell ref="A6:C6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45" r:id="rId1"/>
  <headerFooter differentFirst="1">
    <oddHeader>&amp;C&amp;P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D17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17.375" style="1" customWidth="1"/>
    <col min="2" max="2" width="31.25390625" style="1" customWidth="1"/>
    <col min="3" max="3" width="78.00390625" style="1" customWidth="1"/>
    <col min="4" max="16384" width="9.125" style="1" customWidth="1"/>
  </cols>
  <sheetData>
    <row r="1" spans="3:4" ht="16.5" customHeight="1">
      <c r="C1" s="1" t="s">
        <v>1086</v>
      </c>
      <c r="D1" s="171"/>
    </row>
    <row r="2" ht="16.5" customHeight="1">
      <c r="C2" s="1" t="s">
        <v>1085</v>
      </c>
    </row>
    <row r="3" ht="16.5" customHeight="1">
      <c r="C3" s="1" t="s">
        <v>1087</v>
      </c>
    </row>
    <row r="4" ht="16.5" customHeight="1">
      <c r="C4" s="1" t="s">
        <v>1088</v>
      </c>
    </row>
    <row r="7" spans="1:3" ht="18.75">
      <c r="A7" s="291" t="s">
        <v>1026</v>
      </c>
      <c r="B7" s="291"/>
      <c r="C7" s="291"/>
    </row>
    <row r="8" spans="1:3" ht="18.75">
      <c r="A8" s="291" t="s">
        <v>1027</v>
      </c>
      <c r="B8" s="291"/>
      <c r="C8" s="291"/>
    </row>
    <row r="9" ht="15.75">
      <c r="A9" s="201"/>
    </row>
    <row r="10" spans="1:3" ht="15.75" customHeight="1">
      <c r="A10" s="292"/>
      <c r="B10" s="292"/>
      <c r="C10" s="181"/>
    </row>
    <row r="11" spans="1:3" ht="47.25">
      <c r="A11" s="31" t="s">
        <v>1028</v>
      </c>
      <c r="B11" s="202" t="s">
        <v>1029</v>
      </c>
      <c r="C11" s="31" t="s">
        <v>1030</v>
      </c>
    </row>
    <row r="12" spans="1:3" s="176" customFormat="1" ht="22.5" customHeight="1">
      <c r="A12" s="203">
        <v>1</v>
      </c>
      <c r="B12" s="203">
        <v>2</v>
      </c>
      <c r="C12" s="204">
        <v>3</v>
      </c>
    </row>
    <row r="13" spans="1:3" ht="22.5" customHeight="1" hidden="1">
      <c r="A13" s="203">
        <v>624</v>
      </c>
      <c r="B13" s="205"/>
      <c r="C13" s="206" t="s">
        <v>1031</v>
      </c>
    </row>
    <row r="14" spans="1:3" ht="40.5" customHeight="1" hidden="1">
      <c r="A14" s="205"/>
      <c r="B14" s="205" t="s">
        <v>1032</v>
      </c>
      <c r="C14" s="81" t="s">
        <v>618</v>
      </c>
    </row>
    <row r="15" spans="1:3" s="9" customFormat="1" ht="31.5" customHeight="1">
      <c r="A15" s="31">
        <v>670</v>
      </c>
      <c r="B15" s="81"/>
      <c r="C15" s="31" t="s">
        <v>1033</v>
      </c>
    </row>
    <row r="16" spans="1:3" s="9" customFormat="1" ht="31.5">
      <c r="A16" s="81"/>
      <c r="B16" s="207" t="s">
        <v>1034</v>
      </c>
      <c r="C16" s="208" t="s">
        <v>1035</v>
      </c>
    </row>
    <row r="17" spans="1:3" s="9" customFormat="1" ht="31.5">
      <c r="A17" s="81"/>
      <c r="B17" s="207" t="s">
        <v>615</v>
      </c>
      <c r="C17" s="208" t="s">
        <v>616</v>
      </c>
    </row>
    <row r="18" s="9" customFormat="1" ht="15.75"/>
    <row r="19" s="9" customFormat="1" ht="15.75"/>
    <row r="20" s="9" customFormat="1" ht="15.75" customHeight="1"/>
    <row r="21" s="9" customFormat="1" ht="15.75"/>
    <row r="22" s="9" customFormat="1" ht="15.75"/>
    <row r="23" s="9" customFormat="1" ht="15.75"/>
    <row r="24" s="9" customFormat="1" ht="15.75"/>
    <row r="25" s="9" customFormat="1" ht="15.75"/>
    <row r="26" s="9" customFormat="1" ht="15.75"/>
    <row r="27" s="9" customFormat="1" ht="15.75"/>
    <row r="28" s="9" customFormat="1" ht="15.75"/>
    <row r="29" s="9" customFormat="1" ht="15.75"/>
    <row r="30" s="9" customFormat="1" ht="15.75"/>
    <row r="31" s="9" customFormat="1" ht="15.75"/>
    <row r="32" s="9" customFormat="1" ht="15.75"/>
    <row r="33" s="9" customFormat="1" ht="15.75"/>
    <row r="34" s="9" customFormat="1" ht="15.75"/>
  </sheetData>
  <sheetProtection/>
  <mergeCells count="3">
    <mergeCell ref="A7:C7"/>
    <mergeCell ref="A8:C8"/>
    <mergeCell ref="A10:B10"/>
  </mergeCells>
  <printOptions/>
  <pageMargins left="0.7874015748031497" right="0.7874015748031497" top="1.1811023622047245" bottom="0.3937007874015748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E25"/>
  <sheetViews>
    <sheetView zoomScalePageLayoutView="0" workbookViewId="0" topLeftCell="A1">
      <selection activeCell="I21" sqref="I21"/>
    </sheetView>
  </sheetViews>
  <sheetFormatPr defaultColWidth="9.00390625" defaultRowHeight="12.75"/>
  <cols>
    <col min="2" max="2" width="69.875" style="0" customWidth="1"/>
    <col min="3" max="4" width="13.875" style="0" customWidth="1"/>
    <col min="5" max="5" width="13.125" style="0" customWidth="1"/>
  </cols>
  <sheetData>
    <row r="1" spans="1:5" ht="15.75">
      <c r="A1" s="213"/>
      <c r="B1" s="213"/>
      <c r="C1" s="8" t="s">
        <v>1089</v>
      </c>
      <c r="D1" s="8"/>
      <c r="E1" s="215"/>
    </row>
    <row r="2" spans="1:5" ht="15.75">
      <c r="A2" s="216"/>
      <c r="B2" s="216"/>
      <c r="C2" s="9" t="s">
        <v>670</v>
      </c>
      <c r="D2" s="9"/>
      <c r="E2" s="223"/>
    </row>
    <row r="3" spans="1:5" ht="15.75">
      <c r="A3" s="216"/>
      <c r="B3" s="216"/>
      <c r="C3" s="1" t="s">
        <v>671</v>
      </c>
      <c r="D3" s="1"/>
      <c r="E3" s="223"/>
    </row>
    <row r="4" spans="1:5" ht="15.75">
      <c r="A4" s="216"/>
      <c r="B4" s="216"/>
      <c r="C4" s="1" t="s">
        <v>678</v>
      </c>
      <c r="D4" s="1"/>
      <c r="E4" s="223"/>
    </row>
    <row r="5" spans="1:5" ht="15.75">
      <c r="A5" s="216"/>
      <c r="B5" s="216"/>
      <c r="C5" s="1"/>
      <c r="D5" s="1"/>
      <c r="E5" s="223"/>
    </row>
    <row r="6" spans="1:5" ht="28.5" customHeight="1">
      <c r="A6" s="293" t="s">
        <v>1074</v>
      </c>
      <c r="B6" s="293"/>
      <c r="C6" s="293"/>
      <c r="D6" s="293"/>
      <c r="E6" s="293"/>
    </row>
    <row r="7" spans="1:5" ht="15.75">
      <c r="A7" s="212"/>
      <c r="B7" s="212"/>
      <c r="C7" s="212"/>
      <c r="D7" s="212"/>
      <c r="E7" s="212"/>
    </row>
    <row r="8" spans="1:5" ht="15.75">
      <c r="A8" s="217" t="s">
        <v>424</v>
      </c>
      <c r="B8" s="216"/>
      <c r="C8" s="216"/>
      <c r="D8" s="216"/>
      <c r="E8" s="241" t="s">
        <v>667</v>
      </c>
    </row>
    <row r="9" spans="1:5" ht="18.75" customHeight="1">
      <c r="A9" s="211" t="s">
        <v>1038</v>
      </c>
      <c r="B9" s="211" t="s">
        <v>1039</v>
      </c>
      <c r="C9" s="224" t="s">
        <v>719</v>
      </c>
      <c r="D9" s="224" t="s">
        <v>720</v>
      </c>
      <c r="E9" s="224" t="s">
        <v>721</v>
      </c>
    </row>
    <row r="10" spans="1:5" ht="15.75">
      <c r="A10" s="211">
        <v>1</v>
      </c>
      <c r="B10" s="211">
        <v>2</v>
      </c>
      <c r="C10" s="211">
        <v>3</v>
      </c>
      <c r="D10" s="224">
        <v>4</v>
      </c>
      <c r="E10" s="224">
        <v>5</v>
      </c>
    </row>
    <row r="11" spans="1:5" ht="47.25">
      <c r="A11" s="218" t="s">
        <v>1040</v>
      </c>
      <c r="B11" s="219" t="s">
        <v>1041</v>
      </c>
      <c r="C11" s="218"/>
      <c r="D11" s="225"/>
      <c r="E11" s="225"/>
    </row>
    <row r="12" spans="1:5" ht="15.75">
      <c r="A12" s="220"/>
      <c r="B12" s="221" t="s">
        <v>1042</v>
      </c>
      <c r="C12" s="222">
        <v>0</v>
      </c>
      <c r="D12" s="222">
        <v>0</v>
      </c>
      <c r="E12" s="222">
        <v>0</v>
      </c>
    </row>
    <row r="13" spans="1:5" ht="15.75">
      <c r="A13" s="220"/>
      <c r="B13" s="221" t="s">
        <v>1043</v>
      </c>
      <c r="C13" s="222">
        <v>0</v>
      </c>
      <c r="D13" s="222">
        <v>0</v>
      </c>
      <c r="E13" s="222">
        <v>0</v>
      </c>
    </row>
    <row r="14" spans="1:5" ht="15.75">
      <c r="A14" s="220"/>
      <c r="B14" s="221" t="s">
        <v>1044</v>
      </c>
      <c r="C14" s="222">
        <v>0</v>
      </c>
      <c r="D14" s="222">
        <v>0</v>
      </c>
      <c r="E14" s="222">
        <v>0</v>
      </c>
    </row>
    <row r="15" spans="1:5" ht="15.75">
      <c r="A15" s="220"/>
      <c r="B15" s="226" t="s">
        <v>1045</v>
      </c>
      <c r="C15" s="222">
        <v>0</v>
      </c>
      <c r="D15" s="222"/>
      <c r="E15" s="222"/>
    </row>
    <row r="16" spans="1:5" ht="15.75">
      <c r="A16" s="220"/>
      <c r="B16" s="226" t="s">
        <v>1046</v>
      </c>
      <c r="C16" s="220"/>
      <c r="D16" s="227">
        <v>0</v>
      </c>
      <c r="E16" s="227">
        <v>0</v>
      </c>
    </row>
    <row r="17" spans="1:5" ht="15.75">
      <c r="A17" s="220"/>
      <c r="B17" s="226" t="s">
        <v>1065</v>
      </c>
      <c r="C17" s="220"/>
      <c r="D17" s="227">
        <v>0</v>
      </c>
      <c r="E17" s="227">
        <v>0</v>
      </c>
    </row>
    <row r="18" spans="1:5" ht="15.75">
      <c r="A18" s="220"/>
      <c r="B18" s="214"/>
      <c r="C18" s="220"/>
      <c r="D18" s="225"/>
      <c r="E18" s="225"/>
    </row>
    <row r="19" spans="1:5" ht="47.25">
      <c r="A19" s="218" t="s">
        <v>1047</v>
      </c>
      <c r="B19" s="219" t="s">
        <v>1048</v>
      </c>
      <c r="C19" s="220"/>
      <c r="D19" s="225"/>
      <c r="E19" s="225"/>
    </row>
    <row r="20" spans="1:5" ht="15.75">
      <c r="A20" s="220"/>
      <c r="B20" s="221" t="s">
        <v>1042</v>
      </c>
      <c r="C20" s="222">
        <v>0</v>
      </c>
      <c r="D20" s="222">
        <v>0</v>
      </c>
      <c r="E20" s="222">
        <v>0</v>
      </c>
    </row>
    <row r="21" spans="1:5" ht="15.75">
      <c r="A21" s="220"/>
      <c r="B21" s="221" t="s">
        <v>1043</v>
      </c>
      <c r="C21" s="222">
        <v>0</v>
      </c>
      <c r="D21" s="222">
        <v>0</v>
      </c>
      <c r="E21" s="222">
        <v>0</v>
      </c>
    </row>
    <row r="22" spans="1:5" ht="15.75">
      <c r="A22" s="220"/>
      <c r="B22" s="221" t="s">
        <v>1044</v>
      </c>
      <c r="C22" s="222">
        <v>0</v>
      </c>
      <c r="D22" s="222">
        <v>0</v>
      </c>
      <c r="E22" s="222">
        <v>0</v>
      </c>
    </row>
    <row r="23" spans="1:5" ht="15.75">
      <c r="A23" s="220"/>
      <c r="B23" s="226" t="s">
        <v>1045</v>
      </c>
      <c r="C23" s="222">
        <v>0</v>
      </c>
      <c r="D23" s="222"/>
      <c r="E23" s="222"/>
    </row>
    <row r="24" spans="1:5" ht="15.75">
      <c r="A24" s="225"/>
      <c r="B24" s="226" t="s">
        <v>1046</v>
      </c>
      <c r="C24" s="220"/>
      <c r="D24" s="227">
        <v>0</v>
      </c>
      <c r="E24" s="227">
        <v>0</v>
      </c>
    </row>
    <row r="25" spans="1:5" ht="15.75">
      <c r="A25" s="220"/>
      <c r="B25" s="226" t="s">
        <v>1065</v>
      </c>
      <c r="C25" s="220"/>
      <c r="D25" s="227">
        <v>0</v>
      </c>
      <c r="E25" s="227">
        <v>0</v>
      </c>
    </row>
  </sheetData>
  <sheetProtection/>
  <mergeCells count="1">
    <mergeCell ref="A6:E6"/>
  </mergeCells>
  <printOptions/>
  <pageMargins left="0.7874015748031497" right="0.7874015748031497" top="1.1811023622047245" bottom="0.3937007874015748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СОЛИКАМСКА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Сомова Наталья Александровна</cp:lastModifiedBy>
  <cp:lastPrinted>2019-10-31T05:49:56Z</cp:lastPrinted>
  <dcterms:created xsi:type="dcterms:W3CDTF">2008-04-15T05:17:20Z</dcterms:created>
  <dcterms:modified xsi:type="dcterms:W3CDTF">2019-10-31T05:50:01Z</dcterms:modified>
  <cp:category/>
  <cp:version/>
  <cp:contentType/>
  <cp:contentStatus/>
</cp:coreProperties>
</file>