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025" tabRatio="794" activeTab="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 7" sheetId="7" r:id="rId7"/>
  </sheets>
  <definedNames>
    <definedName name="_xlnm.Print_Titles" localSheetId="0">'прил.1'!$10:$12</definedName>
    <definedName name="_xlnm.Print_Titles" localSheetId="1">'прил.2'!$9:$10</definedName>
    <definedName name="_xlnm.Print_Titles" localSheetId="2">'прил.3'!$9:$9</definedName>
    <definedName name="_xlnm.Print_Titles" localSheetId="3">'прил.4'!$9:$9</definedName>
    <definedName name="_xlnm.Print_Titles" localSheetId="4">'прил.5'!$9:$9</definedName>
  </definedNames>
  <calcPr fullCalcOnLoad="1"/>
</workbook>
</file>

<file path=xl/sharedStrings.xml><?xml version="1.0" encoding="utf-8"?>
<sst xmlns="http://schemas.openxmlformats.org/spreadsheetml/2006/main" count="1233" uniqueCount="748">
  <si>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</si>
  <si>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</si>
  <si>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</si>
  <si>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0103</t>
  </si>
  <si>
    <t>200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</si>
  <si>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</si>
  <si>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</si>
  <si>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</si>
  <si>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</si>
  <si>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</si>
  <si>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Социальное обеспечение и иные выплаты населению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</si>
  <si>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</si>
  <si>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</si>
  <si>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</si>
  <si>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0111</t>
  </si>
  <si>
    <t>Резервные фонды</t>
  </si>
  <si>
    <t>0113</t>
  </si>
  <si>
    <t>Другие общегосударственные вопросы</t>
  </si>
  <si>
    <t>Информирование населения через средства массовой информации, публикация нормативных актов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</si>
  <si>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</si>
  <si>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</si>
  <si>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</si>
  <si>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</si>
  <si>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</si>
  <si>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</si>
  <si>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</si>
  <si>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</si>
  <si>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</si>
  <si>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</si>
  <si>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</si>
  <si>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</si>
  <si>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</si>
  <si>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</si>
  <si>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</si>
  <si>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</si>
  <si>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</si>
  <si>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</si>
  <si>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</si>
  <si>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</si>
  <si>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</si>
  <si>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</si>
  <si>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</si>
  <si>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</si>
  <si>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</si>
  <si>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</si>
  <si>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</si>
  <si>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Социальное обеспечение населения</t>
  </si>
  <si>
    <t>1004</t>
  </si>
  <si>
    <t>1101</t>
  </si>
  <si>
    <t>1401</t>
  </si>
  <si>
    <t>Наименование расходов</t>
  </si>
  <si>
    <t>Финансовое управление Соликамского муниципального района Пермского края</t>
  </si>
  <si>
    <t>500</t>
  </si>
  <si>
    <t>Межбюджетные трансферты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</si>
  <si>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</si>
  <si>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</si>
  <si>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</si>
  <si>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Приложение 6</t>
  </si>
  <si>
    <t>№ п\п</t>
  </si>
  <si>
    <t>Наименование муниципальной программы, направления расходов</t>
  </si>
  <si>
    <t>Приложение 3</t>
  </si>
  <si>
    <t xml:space="preserve"> 01 05 00 00 00 0000 000</t>
  </si>
  <si>
    <t>Изменение остатков средств на счетах по учету средств бюджета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</si>
  <si>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</si>
  <si>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</si>
  <si>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</si>
  <si>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</si>
  <si>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</si>
  <si>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</si>
  <si>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</si>
  <si>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</si>
  <si>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1.</t>
  </si>
  <si>
    <t>в том числе:</t>
  </si>
  <si>
    <t>1.1.</t>
  </si>
  <si>
    <t>1.2.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</si>
  <si>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</si>
  <si>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0605</t>
  </si>
  <si>
    <t>Другие вопросы в области охраны окружающей среды</t>
  </si>
  <si>
    <t>1.3.</t>
  </si>
  <si>
    <t>1.4.</t>
  </si>
  <si>
    <t>1.5.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</si>
  <si>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</si>
  <si>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</si>
  <si>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</si>
  <si>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</si>
  <si>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</si>
  <si>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</si>
  <si>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</si>
  <si>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</si>
  <si>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</t>
  </si>
  <si>
    <t xml:space="preserve">Государственная пошлина по делам, рассматриваемым в судах общей юридикции, мировыми судьями 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</si>
  <si>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</si>
  <si>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</si>
  <si>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</si>
  <si>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</si>
  <si>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</si>
  <si>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</si>
  <si>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</si>
  <si>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</si>
  <si>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</si>
  <si>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</si>
  <si>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</si>
  <si>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</si>
  <si>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</si>
  <si>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</si>
  <si>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</si>
  <si>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</si>
  <si>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</si>
  <si>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</si>
  <si>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Дотации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</si>
  <si>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</si>
  <si>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</si>
  <si>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</si>
  <si>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</si>
  <si>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</si>
  <si>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</si>
  <si>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</si>
  <si>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1</t>
  </si>
  <si>
    <t>0105</t>
  </si>
  <si>
    <t>Судебная система</t>
  </si>
  <si>
    <t xml:space="preserve">04 0 00 00000 </t>
  </si>
  <si>
    <t>Содержание автомобильных дорог и искусственных сооружений на них</t>
  </si>
  <si>
    <t>Оказание финансовой поддержки в форме иных межбюджетных трансфертов из бюджета муниципального района бюджетам сельских поселений</t>
  </si>
  <si>
    <t>Прочие местные налоги и сборы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</si>
  <si>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</si>
  <si>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</si>
  <si>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</si>
  <si>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</si>
  <si>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</si>
  <si>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</si>
  <si>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</si>
  <si>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</si>
  <si>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</si>
  <si>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</si>
  <si>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1102</t>
  </si>
  <si>
    <t>Массовый спорт</t>
  </si>
  <si>
    <t>Суммы по искам о возмещении вреда, причиненного окружающей среде</t>
  </si>
  <si>
    <t>Прочие межбюджетные трансферты, передаваемые бюджетам</t>
  </si>
  <si>
    <t>ПРОЧИЕ БЕЗВОЗМЕЗДНЫЕ ПОСТУПЛЕНИЯ</t>
  </si>
  <si>
    <t>Прочие безвозмездные поступления в бюджеты муниципальных районов</t>
  </si>
  <si>
    <t>Раздел, Подраздел</t>
  </si>
  <si>
    <t>Целевая статья</t>
  </si>
  <si>
    <t>Вид расходов</t>
  </si>
  <si>
    <t>0314</t>
  </si>
  <si>
    <t>Другие вопросы в области национальной безопасности и правоохранительной деятельности</t>
  </si>
  <si>
    <t>0503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</si>
  <si>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</si>
  <si>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</si>
  <si>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</si>
  <si>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</si>
  <si>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</si>
  <si>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</si>
  <si>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 xml:space="preserve">Источники финансирования дефицита бюджетов </t>
  </si>
  <si>
    <t>01 00 00 00 00 0000 000</t>
  </si>
  <si>
    <t>000.1 00 00000 00 0000.000</t>
  </si>
  <si>
    <t>000.1 01 00000 00 0000.000</t>
  </si>
  <si>
    <t>000.1 01 02000 01 0000.110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</si>
  <si>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</si>
  <si>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</si>
  <si>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лицамив соответствии со статьей 228 Налогового кодекса Российской Федерации</t>
  </si>
  <si>
    <t>000.1 03 00000 00 0000.000</t>
  </si>
  <si>
    <t>000.1 03 02000 01 0000.110</t>
  </si>
  <si>
    <t>000.1 03 02230 01 0000.110</t>
  </si>
  <si>
    <t>000.1 03 02240 01 0000.110</t>
  </si>
  <si>
    <t>000.1 03 02250 01 0000.110</t>
  </si>
  <si>
    <t>000.1 03 02260 01 0000.110</t>
  </si>
  <si>
    <t>000.1 08 00000 00 0000.000</t>
  </si>
  <si>
    <t>000.1 08 03000 01 0000.110</t>
  </si>
  <si>
    <t>Государственная пошлина по делам, рассматриваемым в судах общей юридикции, мировыми судьями (за исключением государственной пошлины по делам, рассматриваемым Верховного Суда Российской Федерации)</t>
  </si>
  <si>
    <t>000.1 09 00000 00 0000.000</t>
  </si>
  <si>
    <t>000.1 09 07000 00 0000.110</t>
  </si>
  <si>
    <t>Прочие налоги и сборы (по отмененным местным налогам и сборам)</t>
  </si>
  <si>
    <t>000.1 09 07030 00 0000.110</t>
  </si>
  <si>
    <t>000.1 09 07033 05 0000.110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</si>
  <si>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</si>
  <si>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000.1 09 07050 00 0000.110</t>
  </si>
  <si>
    <t>000.1 09 07053 05 0000.110</t>
  </si>
  <si>
    <t>Прочие местные налоги и сборы, мобилизуемые на территориях муниципальных районов</t>
  </si>
  <si>
    <t>000.1 11 00000 00 0000.000</t>
  </si>
  <si>
    <t>000.1 11 05000 00 0000.120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</si>
  <si>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</si>
  <si>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000.1 11 05010 00 0000.120</t>
  </si>
  <si>
    <t>000.1 11 05013 05 0000.120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</si>
  <si>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</si>
  <si>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000.1 11 05020 00 0000.120</t>
  </si>
  <si>
    <t>000.1 11 05070 00 0000.120</t>
  </si>
  <si>
    <t>000.1 11 05075 05 0000.120</t>
  </si>
  <si>
    <t>000.1 12 00000 00 0000.000</t>
  </si>
  <si>
    <t>000.1 12 01000 01 0000.120</t>
  </si>
  <si>
    <t>000.1 12 01010 01 0000.120</t>
  </si>
  <si>
    <t>Плата за выбросы загрязняющих веществ в атмосферный воздух стационарными объектам</t>
  </si>
  <si>
    <t>000.1 12 01030 01 0000.120</t>
  </si>
  <si>
    <t>Плата за сбросы загрязняющих веществ в водные объекты</t>
  </si>
  <si>
    <t>000.1 12 01040 01 0000.120</t>
  </si>
  <si>
    <t>Плата за размещение отходов производства и потребления</t>
  </si>
  <si>
    <t>000.1 12 01070 01 0000.120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</si>
  <si>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</si>
  <si>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000.1 13 00000 00 0000.000</t>
  </si>
  <si>
    <t>000.1 13 01000 00 0000.130</t>
  </si>
  <si>
    <t>000.1 13 01990 00 0000.130</t>
  </si>
  <si>
    <t>000.1 13 01995 05 0000.130</t>
  </si>
  <si>
    <t>000.1 13 02000 00 0000.130</t>
  </si>
  <si>
    <t>000.1 13 02060 00 0000.130</t>
  </si>
  <si>
    <t>000.1 13 02065 05 0000.130</t>
  </si>
  <si>
    <t>000.1 13 02990 00 0000.130</t>
  </si>
  <si>
    <t>000.1 14 00000 00 0000.000</t>
  </si>
  <si>
    <t>000.1 14 06000 00 0000.430</t>
  </si>
  <si>
    <t>000.1 14 06010 00 0000.430</t>
  </si>
  <si>
    <t>000.1 14 06013 05 0000.430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</si>
  <si>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</si>
  <si>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000.1 14 06300 00 0000.430</t>
  </si>
  <si>
    <t>000.1 14 06310 00 0000.430</t>
  </si>
  <si>
    <t>000.1 14 06313 10 0000.430</t>
  </si>
  <si>
    <t>000.1 16 00000 00 0000.000</t>
  </si>
  <si>
    <t>ШТРАФЫ, САНКЦИИ, 
ВОЗМЕЩЕНИЕ УЩЕРБА</t>
  </si>
  <si>
    <t>000.1 16 25000 00 0000.140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</si>
  <si>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</si>
  <si>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000.1 16 32000 00 0000.140</t>
  </si>
  <si>
    <t>000.1 16 32000 05 0000.140</t>
  </si>
  <si>
    <t>000.1 16 35000 00 0000.140</t>
  </si>
  <si>
    <t>000.1 16 35030 05 0000.140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</si>
  <si>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</si>
  <si>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000.1 16 37000 00 0000.140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</si>
  <si>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</si>
  <si>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000.1 16 37040 05 0000.140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</si>
  <si>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 перевозки тяжеловесных и  (или) крупногабаритных грузов, зачисляемые в бюджеты муниципальных районов  </t>
  </si>
  <si>
    <t>000.1 16 43000 01 0000.140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</si>
  <si>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</si>
  <si>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000.1 16 90000 00 0000.140</t>
  </si>
  <si>
    <t>000.1 16 90050 05 0000.140</t>
  </si>
  <si>
    <t>000.2 00 00000 00 0000.000</t>
  </si>
  <si>
    <t>000.2 02 00000 00 0000.000</t>
  </si>
  <si>
    <t>БЕЗВОЗМЕЗДНЫЕ ПОСТУПЛЕНИЯ ОТ ДРУГИХ БЮДЖЕТОВ БЮДЖЕТНОЙ СИСТЕМЫ РОССИЙСКОЙ ФЕДЕРАЦИИ</t>
  </si>
  <si>
    <t>000.2 02 10000 00 0000.151</t>
  </si>
  <si>
    <t>000.2 02 15001 00 0000.151</t>
  </si>
  <si>
    <t>000.2 02 20000 00 0000.151</t>
  </si>
  <si>
    <t>000.2 02 20216 00 0000.151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</si>
  <si>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</si>
  <si>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000.2 02 29999 00 0000.151</t>
  </si>
  <si>
    <t>000.2 02 29999 05 0000.151</t>
  </si>
  <si>
    <t>000.2 02 30000 00 0000.151</t>
  </si>
  <si>
    <t>000.2 02 30024 00 0000.151</t>
  </si>
  <si>
    <t>000.2 02 35082 00 0000.151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</si>
  <si>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</si>
  <si>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000.2 02 35082 05 0000.151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</si>
  <si>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</si>
  <si>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000.2 02 35930 00 0000.151</t>
  </si>
  <si>
    <t>000.2 02 35930 05 0000.151</t>
  </si>
  <si>
    <t>000.2 02 39999 00 0000.151</t>
  </si>
  <si>
    <t>Прочие субвенции</t>
  </si>
  <si>
    <t>000.2 02 39999 05 0000.151</t>
  </si>
  <si>
    <t>Прочие субвенции бюджетам муниципальных районов</t>
  </si>
  <si>
    <t>000.2 02 40000 00 0000.151</t>
  </si>
  <si>
    <t>000.2 02 40014 00 0000.151</t>
  </si>
  <si>
    <t>000.2 02 40014 05 0000.151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</si>
  <si>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</si>
  <si>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000.2 02 49999 00 0000.151</t>
  </si>
  <si>
    <t>000.2 07 00000 00 0000.000</t>
  </si>
  <si>
    <t>000.2 07 05000 05 0000.180</t>
  </si>
  <si>
    <t>000.2 07 05020 05 0000.180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</si>
  <si>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</si>
  <si>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000.2 07 05030 05 0000.180</t>
  </si>
  <si>
    <t>000.2 18 00000 00 0000.000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</si>
  <si>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</si>
  <si>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000.2 18 00000 00 0000.151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</si>
  <si>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</si>
  <si>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000.2 18 00000 05 0000.151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</si>
  <si>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</si>
  <si>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000.2 18 60010 05 0000.151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</si>
  <si>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</si>
  <si>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000.2 18 00000 00 0000.180</t>
  </si>
  <si>
    <t>Доходы бюджетов бюджетной системы Российской Федерации от возврата организациями остатков субсидий прошлых лет</t>
  </si>
  <si>
    <t>000.2 18 05000 05 0000.180</t>
  </si>
  <si>
    <t>Доходы бюджетов муниципальных районов от возврата  организациями остатков субсидий прошлых лет</t>
  </si>
  <si>
    <t>000.2 18 05010 05 0000.180</t>
  </si>
  <si>
    <t>Доходы бюджетов муниципальных районов от возврата бюджетными учреждениями остатков субсидий прошлых лет</t>
  </si>
  <si>
    <t>000.2 18 05020 05 0000.180</t>
  </si>
  <si>
    <t>Доходы бюджетов муниципальных районов от возврата автономными учреждениями остатков субсидий прошлых лет</t>
  </si>
  <si>
    <t>000.2 19 00000 00 0000.000</t>
  </si>
  <si>
    <t>ВОЗВРАТ ОСТАТКОВ СУБСИДИЙ, СУБВЕНЦИЙ И ИНЫХ МЕЖБЮДЖЕТНЫХ ТРАНСФЕРТОВ, ИМЕЮЩИХ ЦЕЛЕВОЕ НАЗНАЧЕНИЕ, ПРОШЛЫХ ЛЕТ</t>
  </si>
  <si>
    <t>000.2 19 00000 05 0000.151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</si>
  <si>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</si>
  <si>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000.2 19 25018 05 0000.151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</si>
  <si>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</si>
  <si>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</si>
  <si>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0703</t>
  </si>
  <si>
    <t>Дополнительное образование детей</t>
  </si>
  <si>
    <t>Приложение 2</t>
  </si>
  <si>
    <t xml:space="preserve">                       </t>
  </si>
  <si>
    <t xml:space="preserve">                            </t>
  </si>
  <si>
    <t>0310</t>
  </si>
  <si>
    <t>Обеспечение пожарной безопасности</t>
  </si>
  <si>
    <t xml:space="preserve">000.2 02 25497 00 0000 151
</t>
  </si>
  <si>
    <t>Субсидии бюджетам на реализацию мероприятий по обеспечению жильем молодых семей</t>
  </si>
  <si>
    <t>000.2 02 25497 05 0000.151</t>
  </si>
  <si>
    <t>Субсидии бюджетам муниципальных районов на реализацию мероприятий по обеспечению жильем молодых семей</t>
  </si>
  <si>
    <t xml:space="preserve">000.2 02 25555 00 0000 151
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</si>
  <si>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</si>
  <si>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000.2 02 25555 05 0000 151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</si>
  <si>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</si>
  <si>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000.2 02 35543 00 0000 151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</si>
  <si>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</si>
  <si>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000.2 02 35543 05 0000 151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</si>
  <si>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</si>
  <si>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000.1 16 30030 00 0000.140</t>
  </si>
  <si>
    <t>Прочие денежные взыскания (штрафы) за правонарушения в области дорожного движения</t>
  </si>
  <si>
    <t>Управление имущественных отношений администрации г.Соликамска</t>
  </si>
  <si>
    <t>Управление образования администрации города Соликамска</t>
  </si>
  <si>
    <t>Управление культуры администрации города Соликамска</t>
  </si>
  <si>
    <t>Финансовое управление администрации города Соликамска</t>
  </si>
  <si>
    <t>0909</t>
  </si>
  <si>
    <t>Другие вопросы в области здравоохранения</t>
  </si>
  <si>
    <t>Здравоохранение</t>
  </si>
  <si>
    <t>Приложение 7</t>
  </si>
  <si>
    <t>Наименование муниципальной программы, подпрограммы</t>
  </si>
  <si>
    <t>Приложение 4</t>
  </si>
  <si>
    <t>Дотации бюджетам муниципальных районов на поддержку мер по обеспечению сбалансированности бюджетов</t>
  </si>
  <si>
    <t>000.2 02 15002 05 0000.151</t>
  </si>
  <si>
    <t>000.2 02 15002 00 0000.151</t>
  </si>
  <si>
    <t>Дотации бюджетам на поддержку мер по обеспечению сбалансированности бюджетов</t>
  </si>
  <si>
    <t>000.1 16 33000 00 0000.140</t>
  </si>
  <si>
    <t>000.1 16 33050 05 0000.140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</si>
  <si>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</si>
  <si>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</si>
  <si>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000.1 01 02010 01 0000.110</t>
  </si>
  <si>
    <t>000.1 01 02020 01 0000.110</t>
  </si>
  <si>
    <t>000.1 01 02030 01 0000.110</t>
  </si>
  <si>
    <t>000.1 08 03010 01 0000.110</t>
  </si>
  <si>
    <t>к решению Соликамской</t>
  </si>
  <si>
    <t>городской Думы</t>
  </si>
  <si>
    <t xml:space="preserve">от                       2019 № </t>
  </si>
  <si>
    <t>Код бюджетной класссификации</t>
  </si>
  <si>
    <t>главного администратора доходов бюджета</t>
  </si>
  <si>
    <t>4</t>
  </si>
  <si>
    <t>Наименование показателя</t>
  </si>
  <si>
    <t>048</t>
  </si>
  <si>
    <t>Федеральная служба по надзору в сфере природопользования</t>
  </si>
  <si>
    <t>Федеральное агентство по рыболовству</t>
  </si>
  <si>
    <t>076</t>
  </si>
  <si>
    <t>Федеральное казначейство</t>
  </si>
  <si>
    <t>10302230010000110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</si>
  <si>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</si>
  <si>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</si>
  <si>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</si>
  <si>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</si>
  <si>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182</t>
  </si>
  <si>
    <t>Федеральная налоговая служба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</si>
  <si>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</si>
  <si>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</si>
  <si>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</si>
  <si>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</si>
  <si>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</si>
  <si>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</si>
  <si>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</si>
  <si>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</si>
  <si>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</si>
  <si>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</si>
  <si>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</si>
  <si>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</si>
  <si>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Федеральная служба государственной регистрации, кадастра и картографии</t>
  </si>
  <si>
    <t>622</t>
  </si>
  <si>
    <t>Орган местного самоуправления Соликамского городского округа администрации города Соликамска</t>
  </si>
  <si>
    <t>623</t>
  </si>
  <si>
    <t>624</t>
  </si>
  <si>
    <t>629</t>
  </si>
  <si>
    <t>631</t>
  </si>
  <si>
    <t>Комитет по архитектуре и градостроительству администрации г.Соликамска</t>
  </si>
  <si>
    <t>670</t>
  </si>
  <si>
    <t>710</t>
  </si>
  <si>
    <t>716</t>
  </si>
  <si>
    <t>Земское Собрание Соликамского муниципального района</t>
  </si>
  <si>
    <t>815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</si>
  <si>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</si>
  <si>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</si>
  <si>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ресурсов, лесного хозяйства и экологии Пермского края</t>
  </si>
  <si>
    <t>840</t>
  </si>
  <si>
    <t>Министерство финансов Пермского края</t>
  </si>
  <si>
    <t>843</t>
  </si>
  <si>
    <t>Государственная инспекция вневедомственного контроля Пермского края</t>
  </si>
  <si>
    <t>Раздел</t>
  </si>
  <si>
    <t>подраздел</t>
  </si>
  <si>
    <t>Наименование КФСР</t>
  </si>
  <si>
    <t>01</t>
  </si>
  <si>
    <t/>
  </si>
  <si>
    <t>Общегосударственные вопросы</t>
  </si>
  <si>
    <t>0107</t>
  </si>
  <si>
    <t>Обеспечение проведения выборов и референдумов</t>
  </si>
  <si>
    <t>03</t>
  </si>
  <si>
    <t>Национальная безопасность и правоохранителная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</si>
  <si>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</si>
  <si>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</si>
  <si>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</si>
  <si>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</si>
  <si>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05</t>
  </si>
  <si>
    <t>Жилищно-коммунальное хозяйство</t>
  </si>
  <si>
    <t>0501</t>
  </si>
  <si>
    <t>Жилищное хозяйство</t>
  </si>
  <si>
    <t>06</t>
  </si>
  <si>
    <t>Охрана окружающей среды</t>
  </si>
  <si>
    <t>07</t>
  </si>
  <si>
    <t>Образование</t>
  </si>
  <si>
    <t>Молодежная политика и оздоровление детей</t>
  </si>
  <si>
    <t>08</t>
  </si>
  <si>
    <t>Культура, кинематография</t>
  </si>
  <si>
    <t>10</t>
  </si>
  <si>
    <t>Социальная политика</t>
  </si>
  <si>
    <t>1003</t>
  </si>
  <si>
    <t>Охрана семьи детства</t>
  </si>
  <si>
    <t>11</t>
  </si>
  <si>
    <t>Физическая культура и спорт</t>
  </si>
  <si>
    <t>14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</si>
  <si>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</si>
  <si>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</si>
  <si>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</si>
  <si>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</si>
  <si>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 расходов:</t>
  </si>
  <si>
    <t>09</t>
  </si>
  <si>
    <t>Приложение 5</t>
  </si>
  <si>
    <t>04 1 02 00000</t>
  </si>
  <si>
    <t>10601030101000110</t>
  </si>
  <si>
    <t>10601030102100110</t>
  </si>
  <si>
    <t>10604011021000110</t>
  </si>
  <si>
    <t>10604011022100110</t>
  </si>
  <si>
    <t>10604012021000110</t>
  </si>
  <si>
    <t>10604012022100110</t>
  </si>
  <si>
    <t>10606033101000110</t>
  </si>
  <si>
    <t>10606033102100110</t>
  </si>
  <si>
    <t>10606033103000110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</si>
  <si>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</si>
  <si>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</si>
  <si>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</si>
  <si>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</si>
  <si>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</si>
  <si>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</si>
  <si>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</si>
  <si>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</si>
  <si>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</si>
  <si>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</si>
  <si>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</si>
  <si>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</si>
  <si>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</si>
  <si>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707</t>
  </si>
  <si>
    <t>Администрация Родниковского сельского поселения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</si>
  <si>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</si>
  <si>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</si>
  <si>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</si>
  <si>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</si>
  <si>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</si>
  <si>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</si>
  <si>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20215001100000151</t>
  </si>
  <si>
    <t>Дотации бюджетам сельских поселений на выравнивание бюджетной обеспеченности</t>
  </si>
  <si>
    <t>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</si>
  <si>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</si>
  <si>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</si>
  <si>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</si>
  <si>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20249999100000151</t>
  </si>
  <si>
    <t>Прочие межбюджетные трансферты, передаваемые бюджетам сельских поселений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</si>
  <si>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</si>
  <si>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</si>
  <si>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>11302995100000130</t>
  </si>
  <si>
    <t>Прочие доходы от компенсации затрат бюджетов сельских поселений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</si>
  <si>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</si>
  <si>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</si>
  <si>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доходной части бюджета Родниковского сельского поселения по кодам классификации доходов за 2018 год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</si>
  <si>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</si>
  <si>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</si>
  <si>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</si>
  <si>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</si>
  <si>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</si>
  <si>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</si>
  <si>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</si>
  <si>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</si>
  <si>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</si>
  <si>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</si>
  <si>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</si>
  <si>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</si>
  <si>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</si>
  <si>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НА ИМУЩЕСТВО</t>
  </si>
  <si>
    <t>000.1 06 00000 00 0000.000</t>
  </si>
  <si>
    <t>000.1 06 01000 00 0000 110</t>
  </si>
  <si>
    <t>000.1 06 04000 02 0000 110</t>
  </si>
  <si>
    <t>000.1 06 04011 02 0000 110</t>
  </si>
  <si>
    <t>000.1 06 04012 02 0000 110</t>
  </si>
  <si>
    <t>000.1 06 06000 00 0000 110</t>
  </si>
  <si>
    <t>000.1 06 06030 00 0000 110</t>
  </si>
  <si>
    <t>000.1 06 06033 10 0000 110</t>
  </si>
  <si>
    <t>000.1 06 06040 00 0000 110</t>
  </si>
  <si>
    <t>000.1 06 06043 10 0000 110</t>
  </si>
  <si>
    <t>000.1 06 01030 10 0000 110</t>
  </si>
  <si>
    <t>000.1 11 05025 10 0000.120</t>
  </si>
  <si>
    <t>000.1 11 09000 00 0000. 120</t>
  </si>
  <si>
    <t>000.1 11 09040 00 0000.120</t>
  </si>
  <si>
    <t>000.1 11 09045 10 0000.120</t>
  </si>
  <si>
    <t>000.1 13 02995 10 0000.130</t>
  </si>
  <si>
    <t>000.2 02 15001 10 0000.151</t>
  </si>
  <si>
    <t>000.2 02 20216 10 0000.151</t>
  </si>
  <si>
    <t>000.2 02 30024 10 0000.151</t>
  </si>
  <si>
    <t>000.2 02 35118 00 0000.151</t>
  </si>
  <si>
    <t>000.2 02 35118 10 0000.151</t>
  </si>
  <si>
    <t>000.2 02 49999 10 0000.151</t>
  </si>
  <si>
    <t>000.2 19 60010 10 0000.151</t>
  </si>
  <si>
    <t>Исполнение доходной части бюджета Родниковского сельского поселения по кодам поступлений в бюджет (группам, подгруппам, статьям, подстатьям, элементам классификации доходов)
 за 2018 год</t>
  </si>
  <si>
    <t>Исполнение бюджета Родниковского сельского поселения по разделам и подразделам классификации расходов бюджета за 2018 год</t>
  </si>
  <si>
    <t>0203</t>
  </si>
  <si>
    <t>02</t>
  </si>
  <si>
    <t>Национальная оборона</t>
  </si>
  <si>
    <t>Мобилизационная и вневойсковая подготовка</t>
  </si>
  <si>
    <t>Муниципальная программа «Совершенствование муниципального управления в Родниковском сельском поселении»»</t>
  </si>
  <si>
    <t xml:space="preserve">Подпрограмма «Совершенствование муниципального управления в Родниковском сельском поселении» </t>
  </si>
  <si>
    <t>Подпрограмма «Развитие муниципальной службы и организация деятельности органов местного самоуправления"</t>
  </si>
  <si>
    <t>Муниципальная программа «Управление муниципальным имуществом Родниковского сельского поселения»</t>
  </si>
  <si>
    <t>Подпрограмма «Эффективное управление имуществом и земельными ресурсами Родниковского сельского поселения»</t>
  </si>
  <si>
    <t>Подпрограмма «Расходы на содержание муниципального имущества»</t>
  </si>
  <si>
    <t>Муниципальная программа «Создание безопасной и комфортной среды проживания в Родниковском сельском поселении»</t>
  </si>
  <si>
    <t>Подпрограмма «Пожарная безопасность»</t>
  </si>
  <si>
    <t>Подпрограмма «Муниципальные дороги Родниковского сельского поселения»</t>
  </si>
  <si>
    <t>Подпрограмма «Содержание и ремонт объектов коммунальной инфраструктуры»</t>
  </si>
  <si>
    <t>Подпрограмма «Благоустройство»</t>
  </si>
  <si>
    <t>Подпрограмма «Совершенствование и развитие сети автомобильных дорог Родниковского сельского поселения»</t>
  </si>
  <si>
    <t>Подпрограмма «Формирование комфортной городской среды в рамках реализации приоритетного проекта « Формирование  комфортной   городской среды на 2018-2022 годы»</t>
  </si>
  <si>
    <t>Подпрограмма «Развитие систем коммунальной инфраструктуры»</t>
  </si>
  <si>
    <t>Муниципальная программа «Развитие культуры, молодёжной политики, физической культуры и спорта в Родниковском сельском поселении»</t>
  </si>
  <si>
    <t>Подпрограмма 1 «Развитие культуры и молодёжной политики в Родниковском сельском поселении»</t>
  </si>
  <si>
    <t>Подпрограмма 2 «Развитие физической культуры и спорта в Родниковском сельском поселении»</t>
  </si>
  <si>
    <t>Подпрограмма 3 «Обеспечение реализации муниципальной программы «Развитие культуры, молодёжной политики, физической культуры и спорта в Родниковском сельском поселении»</t>
  </si>
  <si>
    <t>Исполнение расходов по муниципальным программам и непрограммным направлениям деятельности бюджета Родниковского сельского поселения
за 2018 год</t>
  </si>
  <si>
    <t xml:space="preserve">Орган местного самоуправления муниципального образования Соликамская городская Дума </t>
  </si>
  <si>
    <t>01 00</t>
  </si>
  <si>
    <t>01 03</t>
  </si>
  <si>
    <t>01 0 00 00000</t>
  </si>
  <si>
    <t>Муниципальная программа «Совершенствование муниципального управления в Родниковском сельском поселении»</t>
  </si>
  <si>
    <t>01 2 00 00000</t>
  </si>
  <si>
    <t>Подпрограмма «Развитие муниципальной службы и организация деятельности органов местного самоуправления»</t>
  </si>
  <si>
    <t>01 2 01 00000</t>
  </si>
  <si>
    <t>Основное мероприятие «Повышение эффективности муниципальной службы и деятельности органов местного самоуправления»</t>
  </si>
  <si>
    <t>01 2 01 У0020</t>
  </si>
  <si>
    <t>Совет депутатов Родниковского сельского поселения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</si>
  <si>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</si>
  <si>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</si>
  <si>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 xml:space="preserve">Орган местного самоуправления Соликамского городского округа администрация города Соликамска </t>
  </si>
  <si>
    <t>01 04</t>
  </si>
  <si>
    <t>01 1 00 00000</t>
  </si>
  <si>
    <t>Подпрограмма "Развитие муниципальной службы и организация деятельности органов местного самоуправления"</t>
  </si>
  <si>
    <t>01 1 02 00000</t>
  </si>
  <si>
    <t>Основное мероприятие «Обеспечение деятельности органов местного самоуправления»</t>
  </si>
  <si>
    <t>01 1 02 2П040</t>
  </si>
  <si>
    <t>Составление протоколов об административных правонарушениях</t>
  </si>
  <si>
    <t>Подпрограмма"Развитие муниципальной службы и организация деятельности органов местного самоуправления"</t>
  </si>
  <si>
    <t>Основное мероприятие «Повышение эффективности  муниципальной службы и деятельности органов местного самоуправления»</t>
  </si>
  <si>
    <t>01 2 01 У0030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</si>
  <si>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</si>
  <si>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</si>
  <si>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02 00</t>
  </si>
  <si>
    <t>02 03</t>
  </si>
  <si>
    <t>Подпрограмма «Совершенствование муниципального управления в Родниковском сельском поселении»</t>
  </si>
  <si>
    <t>Основное мероприятие «Повышение эффективности управления муниципальными финансами»</t>
  </si>
  <si>
    <t>01 1 02 51180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</si>
  <si>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</si>
  <si>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</si>
  <si>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</si>
  <si>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</si>
  <si>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03 0 00 00000</t>
  </si>
  <si>
    <t>03 1 00 00000</t>
  </si>
  <si>
    <t>03 1 01 00000</t>
  </si>
  <si>
    <t>Основное мероприятие «Первичные меры пожарной безопасности»</t>
  </si>
  <si>
    <t>03 1 01 П0020</t>
  </si>
  <si>
    <t>Создание защитных минерализованных полос по периметру лесных массивов прилегающих к населенным пунктам</t>
  </si>
  <si>
    <t>03 1 01 П0040</t>
  </si>
  <si>
    <t>Приобретение светового табло</t>
  </si>
  <si>
    <t>03 10</t>
  </si>
  <si>
    <t>03 1 01 П0010</t>
  </si>
  <si>
    <t>Обеспечение первичных мер пожарной безопасности в границах населенных пунктов Родниковского сельского поселения</t>
  </si>
  <si>
    <t>04 00</t>
  </si>
  <si>
    <t>04 09</t>
  </si>
  <si>
    <t>03 2 00 00000</t>
  </si>
  <si>
    <t>03 2 01 00000</t>
  </si>
  <si>
    <t>Основное мероприятие «Содержание и ремонт автомобильных дорог местного значения»</t>
  </si>
  <si>
    <t>03 2 01 Д0010</t>
  </si>
  <si>
    <t>Чистка автомобильных дорог местного значения от снега</t>
  </si>
  <si>
    <t>03 2 01 Д0020</t>
  </si>
  <si>
    <t>Содержание, ремонт и текущий ремонт автомобильных дорог местного значения</t>
  </si>
  <si>
    <t>03 6 00 00000</t>
  </si>
  <si>
    <t>03 6 01 00000</t>
  </si>
  <si>
    <t>Основное мероприятие «Строительство (реконструкция) и приведение в нормативное состояние автомобильных дорог общего пользования местного значения Родниковского сельского поселения»</t>
  </si>
  <si>
    <t>03 6 01 ST040</t>
  </si>
  <si>
    <t>05 00</t>
  </si>
  <si>
    <t>05 01</t>
  </si>
  <si>
    <t>02 0 00 00000</t>
  </si>
  <si>
    <t>02 2 00 00000</t>
  </si>
  <si>
    <t>02 2 01 00000</t>
  </si>
  <si>
    <t>Основное мероприятие «Расходы на содержание муниципального жилищного фонда»</t>
  </si>
  <si>
    <t>02 2 01 Ж0040</t>
  </si>
  <si>
    <t>Визуальное техническое обследование строительных конструкций помещений и инженерного оборудования в здании по ул. Советская, 6 в с. Родники Соликамского муниципального района Пермского края с перепланировкой и переустройством под жилые квартиры</t>
  </si>
  <si>
    <t>02 2 01 Ж0050</t>
  </si>
  <si>
    <t>Обследование технического состояния дымоходов и вентиляционных каналов в зданиях и отдельных помещениях</t>
  </si>
  <si>
    <t>05 02</t>
  </si>
  <si>
    <t>03 3 00 00000</t>
  </si>
  <si>
    <t>Подпрограмма «Содержание и ремонт объектов инфраструктуры»</t>
  </si>
  <si>
    <t>03 3 01 00000</t>
  </si>
  <si>
    <t>Основное мероприятие «Содержание и ремонт объектов газоснабжения"</t>
  </si>
  <si>
    <t>03 3 01 И0010</t>
  </si>
  <si>
    <t>Содержание и ремонт объектов газоснабжения</t>
  </si>
  <si>
    <t>03 3 02 00000</t>
  </si>
  <si>
    <t>Основное мероприятие «Содержание и ремонт объектов электроснабжения"</t>
  </si>
  <si>
    <t>03 3 02 И0010</t>
  </si>
  <si>
    <t>Содержание и ремонт объектов электроснабжения</t>
  </si>
  <si>
    <t>03 3 03 00000</t>
  </si>
  <si>
    <t>Основное мероприятие «Содержание и ремонт объектов водоснабжения"</t>
  </si>
  <si>
    <t>03 3 03 И0010</t>
  </si>
  <si>
    <t>Содержание и ремонт объектов водоснабжения</t>
  </si>
  <si>
    <t>03 3 04 00000</t>
  </si>
  <si>
    <t>Основное мероприятие «Содержание и ремонт объектов теплоснабжения"</t>
  </si>
  <si>
    <t>03 3 04 И0010</t>
  </si>
  <si>
    <t>Содержание и ремонт объектов теплоснабжения</t>
  </si>
  <si>
    <t>03 3 04 00400</t>
  </si>
  <si>
    <t>03 3 05 00000</t>
  </si>
  <si>
    <t>Основное мероприятие «Содержание и ремонт объектов водоотведения"</t>
  </si>
  <si>
    <t>03 3 05 И0010</t>
  </si>
  <si>
    <t>Содержание и ремонт объектов водоотведения</t>
  </si>
  <si>
    <t>03 3 06 00000</t>
  </si>
  <si>
    <t>Основное мероприятие "Компенсация выпадающих доходов организациям предоставляющим населению услуги теплоснабжения по тврифам, не обеспечивающим возмещение издержек"</t>
  </si>
  <si>
    <t>03 3 06 00400</t>
  </si>
  <si>
    <t>03 3 06 И0010</t>
  </si>
  <si>
    <t>Компенсация выпадающих доходов организациям предоставляющим населению услуги теплоснабжения по тарифам, не обеспечивающим возмещение издержек</t>
  </si>
  <si>
    <t>05 03</t>
  </si>
  <si>
    <t>03 4 00 00000</t>
  </si>
  <si>
    <t>03 4 01 00000</t>
  </si>
  <si>
    <t>Основное мероприятие «Содержание и ремонт объектов благоустройства"</t>
  </si>
  <si>
    <t>03 4 01 Б0010</t>
  </si>
  <si>
    <t>Содержание и ремонт объектов внешнего благоустройства</t>
  </si>
  <si>
    <t>05 05</t>
  </si>
  <si>
    <t>02 2 01 Ж010</t>
  </si>
  <si>
    <t>Оплата взносов на капитальный ремонт</t>
  </si>
  <si>
    <t>10 00</t>
  </si>
  <si>
    <t>10 01</t>
  </si>
  <si>
    <t>01 2 02 00000</t>
  </si>
  <si>
    <t>Основное мероприятие "Организация мероприятий по начислению и выплате пенсий за выслугу лет"</t>
  </si>
  <si>
    <t>01 2 02 У0010</t>
  </si>
  <si>
    <t>Расходы на выплату пенсии за выслугу лет лицам муниципальной службы и на выплату пенсии за выслугу лет лицам, замещавшим выборные должности муниципальной службы Родниковского сельского поселения</t>
  </si>
  <si>
    <t>08 00</t>
  </si>
  <si>
    <t xml:space="preserve">Культура, кинематография </t>
  </si>
  <si>
    <t>08 01</t>
  </si>
  <si>
    <t>Муниципальная программа «Развитие культуры, молодежной политики, физической культуры и спорта в Родниковском сельском поселении»</t>
  </si>
  <si>
    <t>04 1 00 00000</t>
  </si>
  <si>
    <t>Подпрограмма «Развитие культуры и молодежной политики в Родниковском сельском поселении»</t>
  </si>
  <si>
    <t>04 1 01 00000</t>
  </si>
  <si>
    <t>Основное мероприятие «Организация детского и подрасткового досуга»</t>
  </si>
  <si>
    <t>04 1 01 К0010</t>
  </si>
  <si>
    <t>Организация детского и подросткового досуга</t>
  </si>
  <si>
    <t>Основное мероприятие «Организация культурно-массовых мероприятий»</t>
  </si>
  <si>
    <t>04 1 02 К0010</t>
  </si>
  <si>
    <t>Организация культурно-массовых мероприятий</t>
  </si>
  <si>
    <t>04 1 03 00000</t>
  </si>
  <si>
    <t>Основное мероприятие «Организация досуга пенсионеров и ивалидов»</t>
  </si>
  <si>
    <t>04 1 03 К0010</t>
  </si>
  <si>
    <t>Организация досуга пенсионеров и инвалидов</t>
  </si>
  <si>
    <t>04 1 04 00000</t>
  </si>
  <si>
    <t>Основное мероприятие «Организация конкурсов и концертов»</t>
  </si>
  <si>
    <t>04 1 04 К0010</t>
  </si>
  <si>
    <t>Конкурсные программы и концерты</t>
  </si>
  <si>
    <t>04 3 00 00000</t>
  </si>
  <si>
    <t>Подпрограмма «Обеспечение  реализации муниципальной программы "Развитие культуры, молодежной политики, физической культуры и спорта в Родниковском сельском поселении»</t>
  </si>
  <si>
    <t>04 3 01 00000</t>
  </si>
  <si>
    <t>Основное мероприятие «Обеспечение деятельности бюджетных учреждений»</t>
  </si>
  <si>
    <t>04 3 01 К0010</t>
  </si>
  <si>
    <t>Обеспечение деятельности бюджетных учреждений</t>
  </si>
  <si>
    <t>10 03</t>
  </si>
  <si>
    <t>04 0 00 00000</t>
  </si>
  <si>
    <t>Подпрограмма «Обеспечение  реализации муниципальной программы "Развитие культуры, молодежной политики, физической культуры и спорта в  в Родниковском сельском поселении»</t>
  </si>
  <si>
    <t>Основное мероприятие "Обеспечение деятельности бюджетных учреждений"</t>
  </si>
  <si>
    <t>04 1 01 2С180</t>
  </si>
  <si>
    <t>01 02</t>
  </si>
  <si>
    <t>01 2 01 У0010</t>
  </si>
  <si>
    <t>Глава сельского поселения</t>
  </si>
  <si>
    <t>01 1 02 Ф0010</t>
  </si>
  <si>
    <t>Иные межбюджетные трансферты из бюджета сельского поселения бюджету муниципального района</t>
  </si>
  <si>
    <t>01 13</t>
  </si>
  <si>
    <t>Основное мероприятие «Формирование общедоступной информационно-коммуникационной среды"</t>
  </si>
  <si>
    <t>01 1 02 У0010</t>
  </si>
  <si>
    <t>01 1 02 У0020</t>
  </si>
  <si>
    <t>Членские взносы в Совет муниципальных образований</t>
  </si>
  <si>
    <t>Расходы на выплату персоналу в целях обеспечения функций государсвенными (муниципальными) органами, казенными учреждениями, органами управления государственными внебюджетными фондами</t>
  </si>
  <si>
    <t>Подпрограмма «Совершенствование и развитие сети автомобильных дорог Родниковского сельского поселения</t>
  </si>
  <si>
    <t>04 12</t>
  </si>
  <si>
    <t>02 1 00 00000</t>
  </si>
  <si>
    <t>02 1 01 00000</t>
  </si>
  <si>
    <t>Основное мероприятие «Совершенствование системы учета объектов муниципальной собственности»</t>
  </si>
  <si>
    <t>02 1 01 И0020</t>
  </si>
  <si>
    <t>Проведение кадастровых работ с целью осуществления государственного кадастрового учета по земельным участкам, расположенным под объектами муниципальной собственности</t>
  </si>
  <si>
    <t>02 2 01 Ж0030</t>
  </si>
  <si>
    <t>Ремонт муниципального жилищного фонда</t>
  </si>
  <si>
    <t>Основное мероприятие «Содержание и ремонт объектов газоснабжения»</t>
  </si>
  <si>
    <t>Основное мероприятие «Содержание и ремонт объектов водоснабжения»</t>
  </si>
  <si>
    <t>Основное мероприятие «Содержание и ремонт объектов теплоснабжения»</t>
  </si>
  <si>
    <t>Основное мероприятие "Компенсация выпадающих доходов организациям предоставляющим населению услуги теплоснабжения по тарифам, не обеспечивающим возмещение издержек"</t>
  </si>
  <si>
    <t>03 8 00 00000</t>
  </si>
  <si>
    <t>Подпрограмма "Развитие систем коммунальной инфраструктуры"</t>
  </si>
  <si>
    <t>03 8 01 00000</t>
  </si>
  <si>
    <t>Основное мероприятие "Развитие сети газоснабжения"</t>
  </si>
  <si>
    <t>03 8 01 Р0010</t>
  </si>
  <si>
    <t>Выполнение работ по гидравлическому расчёту для проектирования объекта: «Газопровод низкого давления для подключения жилых домов по ул. Фабричная в с. Родники Соликамского района Пермского края»</t>
  </si>
  <si>
    <t>03 7 00 00000</t>
  </si>
  <si>
    <t xml:space="preserve"> Подпрограмма «Формирование комфортной городской среды в рамках реализации приоритетного проекта «Формирование комфортной городской среды на 2018-2022 годы» </t>
  </si>
  <si>
    <t>03 7 01 00000</t>
  </si>
  <si>
    <t xml:space="preserve">Основное мероприятие  «Формирование комфортной городской среды в рамках реализации приоритетного проекта «Формирование комфортной городской среды на 2018-2022 годы» </t>
  </si>
  <si>
    <t>03 7 01 L5550</t>
  </si>
  <si>
    <t xml:space="preserve">Поддержка муниципальных программ формирования современной городской среды </t>
  </si>
  <si>
    <t>02 2 01 Ж0010</t>
  </si>
  <si>
    <t>11 00</t>
  </si>
  <si>
    <t>11 01</t>
  </si>
  <si>
    <t xml:space="preserve">Физическая культура </t>
  </si>
  <si>
    <t>04 2 00 00000</t>
  </si>
  <si>
    <t>Подпрограмма «Развитие физической культуры и спорта в Родниковском сельском поселении»</t>
  </si>
  <si>
    <t>04 2 02 00000</t>
  </si>
  <si>
    <t>Основное мероприятие "Популяризация здорового образа жизни"</t>
  </si>
  <si>
    <t>Популяризация здорового образа жизни</t>
  </si>
  <si>
    <t>Совет депутатов  Родниковского сельского поселения</t>
  </si>
  <si>
    <t>04 3 01 2С180</t>
  </si>
  <si>
    <t>Мероприятие "Предоставление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фонда и коммунальных услуг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</si>
  <si>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</si>
  <si>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</si>
  <si>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</si>
  <si>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</si>
  <si>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>Ремонт внутрипоселковой дороги в с. Родники по ул. Школьная</t>
  </si>
  <si>
    <t>Ремонт внутрипоселковой дороги в с. Родники по ул. Фабричная</t>
  </si>
  <si>
    <t>Ремонт внутрипоселковой дороги в п. Усовский ул. Молодежная</t>
  </si>
  <si>
    <t>Ремонт внутрипоселковой дороги в п. Усовский по ул. 70 лет Октября</t>
  </si>
  <si>
    <t xml:space="preserve"> тыс.руб.</t>
  </si>
  <si>
    <t>Исполнено</t>
  </si>
  <si>
    <t xml:space="preserve">от      2019 № </t>
  </si>
  <si>
    <t xml:space="preserve">от        2019 № </t>
  </si>
  <si>
    <t>тыс. руб.</t>
  </si>
  <si>
    <t>Коды поступлений          в бюджет</t>
  </si>
  <si>
    <t>Наименование групп, подгрупп, статей, подстатей и  элементов  классификации доходов</t>
  </si>
  <si>
    <t>Уточненный годовой план</t>
  </si>
  <si>
    <t>Процент исполнения</t>
  </si>
  <si>
    <t>доходов бюджета сельского поселения</t>
  </si>
  <si>
    <t>НАЛОГИ НА ТОВАРЫ (РАБОТЫ, УСЛУГИ), РЕАЛИЗУЕМЫЕ НА ТЕРРИТОРИИ РОССИЙСКОЙ ФЕДЕРАЦИИ</t>
  </si>
  <si>
    <t>1</t>
  </si>
  <si>
    <t>2</t>
  </si>
  <si>
    <t>3</t>
  </si>
  <si>
    <t xml:space="preserve">от     2019 № </t>
  </si>
  <si>
    <t>Источники финансирования дефицита бюджета Родниковского сельского поселения по кодам классификации источников финансирования дефицитов бюджетов  за 2018 год</t>
  </si>
  <si>
    <t xml:space="preserve">от         2019 № </t>
  </si>
  <si>
    <t xml:space="preserve">от       2019 № </t>
  </si>
  <si>
    <t>Исполнение бюджета Родниковского сельского поселения по ведомственной структуре расходов за 2018 год</t>
  </si>
  <si>
    <t>Ведомство</t>
  </si>
  <si>
    <t>Исполнение расходов муниципального дорожного фонда 
Родниковского сельского поселения за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</si>
</sst>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_(* #,##0.00_);_(* \(#,##0.00\);_(* &quot;-&quot;??_);_(@_)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3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173" fontId="64" fillId="34" borderId="10" xfId="66" applyNumberFormat="1" applyFont="1" applyFill="1" applyBorder="1" applyAlignment="1">
      <alignment horizontal="center"/>
    </xf>
    <xf numFmtId="173" fontId="63" fillId="34" borderId="10" xfId="66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5" fontId="3" fillId="0" borderId="10" xfId="66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5" fontId="9" fillId="0" borderId="10" xfId="66" applyNumberFormat="1" applyFont="1" applyFill="1" applyBorder="1" applyAlignment="1">
      <alignment horizontal="center" vertical="center" wrapText="1"/>
    </xf>
    <xf numFmtId="175" fontId="9" fillId="0" borderId="10" xfId="66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horizontal="left" wrapText="1"/>
      <protection/>
    </xf>
    <xf numFmtId="0" fontId="7" fillId="3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65" fillId="0" borderId="11" xfId="33" applyNumberFormat="1" applyFont="1" applyFill="1" applyBorder="1" applyAlignment="1">
      <alignment horizontal="center" vertical="center" wrapText="1" readingOrder="1"/>
      <protection/>
    </xf>
    <xf numFmtId="0" fontId="65" fillId="0" borderId="11" xfId="33" applyNumberFormat="1" applyFont="1" applyFill="1" applyBorder="1" applyAlignment="1">
      <alignment horizontal="left" vertical="top" wrapText="1" readingOrder="1"/>
      <protection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66" fillId="0" borderId="11" xfId="33" applyNumberFormat="1" applyFont="1" applyFill="1" applyBorder="1" applyAlignment="1">
      <alignment horizontal="center" vertical="center" wrapText="1" readingOrder="1"/>
      <protection/>
    </xf>
    <xf numFmtId="0" fontId="66" fillId="0" borderId="11" xfId="33" applyNumberFormat="1" applyFont="1" applyFill="1" applyBorder="1" applyAlignment="1">
      <alignment horizontal="left" vertical="center" wrapText="1" readingOrder="1"/>
      <protection/>
    </xf>
    <xf numFmtId="0" fontId="65" fillId="0" borderId="11" xfId="33" applyNumberFormat="1" applyFont="1" applyFill="1" applyBorder="1" applyAlignment="1">
      <alignment horizontal="left" vertical="center" wrapText="1" readingOrder="1"/>
      <protection/>
    </xf>
    <xf numFmtId="0" fontId="65" fillId="0" borderId="12" xfId="33" applyNumberFormat="1" applyFont="1" applyFill="1" applyBorder="1" applyAlignment="1">
      <alignment horizontal="left" vertical="center" wrapText="1" readingOrder="1"/>
      <protection/>
    </xf>
    <xf numFmtId="175" fontId="3" fillId="0" borderId="10" xfId="66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vertical="top"/>
    </xf>
    <xf numFmtId="0" fontId="3" fillId="0" borderId="0" xfId="54" applyFont="1" applyAlignment="1">
      <alignment wrapText="1"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67" fillId="0" borderId="10" xfId="0" applyNumberFormat="1" applyFont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172" fontId="68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54" applyFont="1" applyAlignment="1">
      <alignment horizontal="left"/>
      <protection/>
    </xf>
    <xf numFmtId="0" fontId="63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63" fillId="0" borderId="10" xfId="0" applyNumberFormat="1" applyFont="1" applyBorder="1" applyAlignment="1">
      <alignment horizontal="center" wrapText="1"/>
    </xf>
    <xf numFmtId="49" fontId="6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175" fontId="3" fillId="0" borderId="10" xfId="0" applyNumberFormat="1" applyFont="1" applyFill="1" applyBorder="1" applyAlignment="1">
      <alignment horizontal="center" wrapText="1"/>
    </xf>
    <xf numFmtId="49" fontId="64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175" fontId="3" fillId="0" borderId="10" xfId="66" applyNumberFormat="1" applyFont="1" applyFill="1" applyBorder="1" applyAlignment="1">
      <alignment horizontal="center" wrapText="1"/>
    </xf>
    <xf numFmtId="175" fontId="9" fillId="0" borderId="10" xfId="66" applyNumberFormat="1" applyFont="1" applyFill="1" applyBorder="1" applyAlignment="1">
      <alignment horizontal="center" wrapText="1"/>
    </xf>
    <xf numFmtId="175" fontId="3" fillId="0" borderId="10" xfId="66" applyNumberFormat="1" applyFont="1" applyFill="1" applyBorder="1" applyAlignment="1">
      <alignment horizontal="center"/>
    </xf>
    <xf numFmtId="175" fontId="9" fillId="0" borderId="10" xfId="66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horizontal="left" wrapText="1"/>
    </xf>
    <xf numFmtId="175" fontId="3" fillId="0" borderId="10" xfId="0" applyNumberFormat="1" applyFont="1" applyFill="1" applyBorder="1" applyAlignment="1" applyProtection="1">
      <alignment horizontal="center" wrapText="1"/>
      <protection/>
    </xf>
    <xf numFmtId="0" fontId="66" fillId="0" borderId="14" xfId="33" applyNumberFormat="1" applyFont="1" applyFill="1" applyBorder="1" applyAlignment="1">
      <alignment horizontal="center" wrapText="1"/>
      <protection/>
    </xf>
    <xf numFmtId="175" fontId="9" fillId="0" borderId="15" xfId="66" applyNumberFormat="1" applyFont="1" applyFill="1" applyBorder="1" applyAlignment="1">
      <alignment horizontal="center" wrapText="1"/>
    </xf>
    <xf numFmtId="0" fontId="66" fillId="0" borderId="16" xfId="33" applyNumberFormat="1" applyFont="1" applyFill="1" applyBorder="1" applyAlignment="1">
      <alignment horizontal="center" wrapText="1"/>
      <protection/>
    </xf>
    <xf numFmtId="175" fontId="9" fillId="0" borderId="17" xfId="66" applyNumberFormat="1" applyFont="1" applyFill="1" applyBorder="1" applyAlignment="1">
      <alignment horizontal="center" wrapText="1"/>
    </xf>
    <xf numFmtId="175" fontId="3" fillId="0" borderId="10" xfId="0" applyNumberFormat="1" applyFont="1" applyBorder="1" applyAlignment="1" applyProtection="1">
      <alignment horizontal="center" wrapText="1"/>
      <protection/>
    </xf>
    <xf numFmtId="0" fontId="66" fillId="0" borderId="18" xfId="33" applyNumberFormat="1" applyFont="1" applyFill="1" applyBorder="1" applyAlignment="1">
      <alignment horizontal="center" wrapText="1"/>
      <protection/>
    </xf>
    <xf numFmtId="175" fontId="9" fillId="0" borderId="19" xfId="66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9" fillId="0" borderId="13" xfId="0" applyNumberFormat="1" applyFont="1" applyBorder="1" applyAlignment="1">
      <alignment horizontal="left" wrapText="1"/>
    </xf>
    <xf numFmtId="176" fontId="3" fillId="0" borderId="20" xfId="0" applyNumberFormat="1" applyFont="1" applyBorder="1" applyAlignment="1" applyProtection="1">
      <alignment horizontal="left" wrapText="1"/>
      <protection/>
    </xf>
    <xf numFmtId="176" fontId="9" fillId="0" borderId="10" xfId="0" applyNumberFormat="1" applyFont="1" applyBorder="1" applyAlignment="1">
      <alignment horizontal="left" wrapText="1"/>
    </xf>
    <xf numFmtId="176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66" fillId="0" borderId="21" xfId="33" applyNumberFormat="1" applyFont="1" applyFill="1" applyBorder="1" applyAlignment="1">
      <alignment horizontal="left" wrapText="1"/>
      <protection/>
    </xf>
    <xf numFmtId="0" fontId="66" fillId="0" borderId="22" xfId="33" applyNumberFormat="1" applyFont="1" applyFill="1" applyBorder="1" applyAlignment="1">
      <alignment horizontal="left" wrapText="1"/>
      <protection/>
    </xf>
    <xf numFmtId="0" fontId="66" fillId="0" borderId="23" xfId="33" applyNumberFormat="1" applyFont="1" applyFill="1" applyBorder="1" applyAlignment="1">
      <alignment horizontal="left" wrapText="1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>
      <alignment horizontal="left" wrapText="1"/>
    </xf>
    <xf numFmtId="0" fontId="66" fillId="0" borderId="24" xfId="33" applyNumberFormat="1" applyFont="1" applyFill="1" applyBorder="1" applyAlignment="1">
      <alignment horizontal="left" wrapText="1"/>
      <protection/>
    </xf>
    <xf numFmtId="175" fontId="9" fillId="0" borderId="19" xfId="66" applyNumberFormat="1" applyFont="1" applyFill="1" applyBorder="1" applyAlignment="1">
      <alignment horizontal="center"/>
    </xf>
    <xf numFmtId="175" fontId="9" fillId="0" borderId="10" xfId="0" applyNumberFormat="1" applyFont="1" applyBorder="1" applyAlignment="1" applyProtection="1">
      <alignment horizontal="center" wrapText="1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0" fontId="66" fillId="0" borderId="10" xfId="33" applyNumberFormat="1" applyFont="1" applyFill="1" applyBorder="1" applyAlignment="1">
      <alignment horizontal="center" wrapText="1"/>
      <protection/>
    </xf>
    <xf numFmtId="0" fontId="66" fillId="0" borderId="10" xfId="33" applyNumberFormat="1" applyFont="1" applyFill="1" applyBorder="1" applyAlignment="1">
      <alignment horizontal="left" wrapText="1"/>
      <protection/>
    </xf>
    <xf numFmtId="0" fontId="63" fillId="0" borderId="0" xfId="0" applyFont="1" applyAlignment="1">
      <alignment/>
    </xf>
    <xf numFmtId="0" fontId="9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176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175" fontId="9" fillId="0" borderId="10" xfId="0" applyNumberFormat="1" applyFont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3" fillId="0" borderId="10" xfId="0" applyNumberFormat="1" applyFont="1" applyFill="1" applyBorder="1" applyAlignment="1">
      <alignment horizontal="right" wrapText="1"/>
    </xf>
    <xf numFmtId="175" fontId="3" fillId="34" borderId="10" xfId="0" applyNumberFormat="1" applyFont="1" applyFill="1" applyBorder="1" applyAlignment="1">
      <alignment horizontal="right" wrapText="1"/>
    </xf>
    <xf numFmtId="175" fontId="9" fillId="34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75" fontId="8" fillId="0" borderId="10" xfId="0" applyNumberFormat="1" applyFont="1" applyBorder="1" applyAlignment="1" applyProtection="1">
      <alignment horizontal="center" wrapText="1"/>
      <protection/>
    </xf>
    <xf numFmtId="172" fontId="69" fillId="0" borderId="10" xfId="0" applyNumberFormat="1" applyFont="1" applyBorder="1" applyAlignment="1">
      <alignment horizontal="center"/>
    </xf>
    <xf numFmtId="172" fontId="63" fillId="0" borderId="10" xfId="0" applyNumberFormat="1" applyFont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5" fontId="6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3" fillId="0" borderId="0" xfId="54" applyFont="1" applyAlignment="1">
      <alignment/>
      <protection/>
    </xf>
    <xf numFmtId="188" fontId="3" fillId="0" borderId="10" xfId="0" applyNumberFormat="1" applyFont="1" applyFill="1" applyBorder="1" applyAlignment="1" applyProtection="1">
      <alignment horizontal="left" wrapText="1"/>
      <protection/>
    </xf>
    <xf numFmtId="188" fontId="3" fillId="0" borderId="10" xfId="0" applyNumberFormat="1" applyFont="1" applyBorder="1" applyAlignment="1" applyProtection="1">
      <alignment horizontal="left" wrapText="1"/>
      <protection/>
    </xf>
    <xf numFmtId="188" fontId="3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top"/>
    </xf>
    <xf numFmtId="172" fontId="3" fillId="0" borderId="15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41" fillId="0" borderId="10" xfId="0" applyFont="1" applyFill="1" applyBorder="1" applyAlignment="1">
      <alignment vertical="top"/>
    </xf>
    <xf numFmtId="0" fontId="9" fillId="0" borderId="10" xfId="0" applyFont="1" applyFill="1" applyBorder="1" applyAlignment="1" applyProtection="1">
      <alignment vertical="top" wrapText="1"/>
      <protection locked="0"/>
    </xf>
    <xf numFmtId="175" fontId="9" fillId="0" borderId="10" xfId="0" applyNumberFormat="1" applyFont="1" applyFill="1" applyBorder="1" applyAlignment="1">
      <alignment vertical="top"/>
    </xf>
    <xf numFmtId="172" fontId="9" fillId="0" borderId="15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left" vertical="top" wrapText="1"/>
    </xf>
    <xf numFmtId="0" fontId="67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73" fillId="0" borderId="0" xfId="0" applyFont="1" applyFill="1" applyAlignment="1">
      <alignment/>
    </xf>
    <xf numFmtId="0" fontId="63" fillId="0" borderId="0" xfId="0" applyFont="1" applyFill="1" applyAlignment="1">
      <alignment/>
    </xf>
    <xf numFmtId="172" fontId="68" fillId="0" borderId="0" xfId="0" applyNumberFormat="1" applyFont="1" applyFill="1" applyAlignment="1">
      <alignment/>
    </xf>
    <xf numFmtId="172" fontId="74" fillId="0" borderId="0" xfId="0" applyNumberFormat="1" applyFont="1" applyFill="1" applyAlignment="1">
      <alignment/>
    </xf>
    <xf numFmtId="175" fontId="3" fillId="0" borderId="15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 applyProtection="1">
      <alignment vertical="top"/>
      <protection locked="0"/>
    </xf>
    <xf numFmtId="175" fontId="68" fillId="0" borderId="0" xfId="0" applyNumberFormat="1" applyFont="1" applyFill="1" applyAlignment="1">
      <alignment/>
    </xf>
    <xf numFmtId="49" fontId="64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12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vertical="top"/>
    </xf>
    <xf numFmtId="175" fontId="7" fillId="34" borderId="10" xfId="0" applyNumberFormat="1" applyFont="1" applyFill="1" applyBorder="1" applyAlignment="1">
      <alignment vertical="top"/>
    </xf>
    <xf numFmtId="175" fontId="68" fillId="0" borderId="10" xfId="0" applyNumberFormat="1" applyFont="1" applyBorder="1" applyAlignment="1">
      <alignment vertical="top"/>
    </xf>
    <xf numFmtId="0" fontId="13" fillId="34" borderId="10" xfId="0" applyFont="1" applyFill="1" applyBorder="1" applyAlignment="1">
      <alignment vertical="top"/>
    </xf>
    <xf numFmtId="173" fontId="64" fillId="34" borderId="10" xfId="66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wrapText="1"/>
      <protection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6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9"/>
  <sheetViews>
    <sheetView view="pageLayout" zoomScaleNormal="85" workbookViewId="0" topLeftCell="A1">
      <selection activeCell="B7" sqref="B7:D7"/>
    </sheetView>
  </sheetViews>
  <sheetFormatPr defaultColWidth="9.140625" defaultRowHeight="15"/>
  <cols>
    <col min="1" max="1" width="9.140625" style="56" customWidth="1"/>
    <col min="2" max="2" width="18.8515625" style="104" customWidth="1"/>
    <col min="3" max="3" width="57.57421875" style="104" customWidth="1"/>
    <col min="4" max="4" width="20.8515625" style="0" customWidth="1"/>
  </cols>
  <sheetData>
    <row r="1" ht="15">
      <c r="D1" s="54" t="s">
        <v>117</v>
      </c>
    </row>
    <row r="2" ht="15">
      <c r="D2" s="54" t="s">
        <v>328</v>
      </c>
    </row>
    <row r="3" ht="15">
      <c r="D3" s="54" t="s">
        <v>329</v>
      </c>
    </row>
    <row r="4" ht="15.75" customHeight="1">
      <c r="D4" s="42" t="s">
        <v>730</v>
      </c>
    </row>
    <row r="5" ht="15">
      <c r="D5" s="25"/>
    </row>
    <row r="7" spans="2:4" ht="35.25" customHeight="1">
      <c r="B7" s="203" t="s">
        <v>463</v>
      </c>
      <c r="C7" s="203"/>
      <c r="D7" s="203"/>
    </row>
    <row r="8" spans="2:4" ht="15.75" customHeight="1">
      <c r="B8" s="7"/>
      <c r="C8" s="7"/>
      <c r="D8" s="7"/>
    </row>
    <row r="9" spans="2:4" ht="15.75">
      <c r="B9" s="105"/>
      <c r="C9" s="105"/>
      <c r="D9" s="173" t="s">
        <v>727</v>
      </c>
    </row>
    <row r="10" spans="1:4" ht="15.75" customHeight="1">
      <c r="A10" s="204" t="s">
        <v>331</v>
      </c>
      <c r="B10" s="204"/>
      <c r="C10" s="205" t="s">
        <v>334</v>
      </c>
      <c r="D10" s="206" t="s">
        <v>728</v>
      </c>
    </row>
    <row r="11" spans="1:4" ht="64.5">
      <c r="A11" s="172" t="s">
        <v>332</v>
      </c>
      <c r="B11" s="174" t="s">
        <v>736</v>
      </c>
      <c r="C11" s="205"/>
      <c r="D11" s="206"/>
    </row>
    <row r="12" spans="1:4" ht="15">
      <c r="A12" s="57">
        <v>1</v>
      </c>
      <c r="B12" s="83">
        <v>2</v>
      </c>
      <c r="C12" s="82">
        <v>3</v>
      </c>
      <c r="D12" s="51" t="s">
        <v>333</v>
      </c>
    </row>
    <row r="13" spans="1:4" s="66" customFormat="1" ht="15" hidden="1">
      <c r="A13" s="62" t="s">
        <v>335</v>
      </c>
      <c r="B13" s="63"/>
      <c r="C13" s="64" t="s">
        <v>336</v>
      </c>
      <c r="D13" s="65">
        <f>D14+D15+D16+D17</f>
        <v>0</v>
      </c>
    </row>
    <row r="14" spans="1:4" ht="15" hidden="1">
      <c r="A14" s="58"/>
      <c r="B14" s="59"/>
      <c r="C14" s="60"/>
      <c r="D14" s="61"/>
    </row>
    <row r="15" spans="1:4" ht="15" hidden="1">
      <c r="A15" s="58"/>
      <c r="B15" s="59"/>
      <c r="C15" s="29"/>
      <c r="D15" s="61"/>
    </row>
    <row r="16" spans="1:4" ht="42" customHeight="1" hidden="1">
      <c r="A16" s="58"/>
      <c r="B16" s="59"/>
      <c r="C16" s="29"/>
      <c r="D16" s="61"/>
    </row>
    <row r="17" spans="1:4" ht="15" hidden="1">
      <c r="A17" s="58"/>
      <c r="B17" s="59"/>
      <c r="C17" s="87"/>
      <c r="D17" s="61"/>
    </row>
    <row r="18" spans="1:4" s="44" customFormat="1" ht="15" hidden="1">
      <c r="A18" s="62" t="s">
        <v>338</v>
      </c>
      <c r="B18" s="59"/>
      <c r="C18" s="88" t="s">
        <v>337</v>
      </c>
      <c r="D18" s="65">
        <f>D19</f>
        <v>0</v>
      </c>
    </row>
    <row r="19" spans="1:4" ht="15" hidden="1">
      <c r="A19" s="58"/>
      <c r="B19" s="59"/>
      <c r="C19" s="16"/>
      <c r="D19" s="67"/>
    </row>
    <row r="20" spans="1:4" s="44" customFormat="1" ht="15">
      <c r="A20" s="62" t="s">
        <v>2</v>
      </c>
      <c r="B20" s="71"/>
      <c r="C20" s="72" t="s">
        <v>339</v>
      </c>
      <c r="D20" s="68">
        <f>D21+D22+D23+D24</f>
        <v>770.4</v>
      </c>
    </row>
    <row r="21" spans="1:4" ht="51.75">
      <c r="A21" s="58" t="s">
        <v>2</v>
      </c>
      <c r="B21" s="59" t="s">
        <v>340</v>
      </c>
      <c r="C21" s="89" t="s">
        <v>85</v>
      </c>
      <c r="D21" s="67">
        <v>343.3</v>
      </c>
    </row>
    <row r="22" spans="1:4" ht="64.5">
      <c r="A22" s="58" t="s">
        <v>2</v>
      </c>
      <c r="B22" s="84" t="s">
        <v>341</v>
      </c>
      <c r="C22" s="89" t="s">
        <v>86</v>
      </c>
      <c r="D22" s="67">
        <v>3.3</v>
      </c>
    </row>
    <row r="23" spans="1:4" ht="51.75">
      <c r="A23" s="58" t="s">
        <v>2</v>
      </c>
      <c r="B23" s="84" t="s">
        <v>342</v>
      </c>
      <c r="C23" s="89" t="s">
        <v>343</v>
      </c>
      <c r="D23" s="67">
        <v>500.7</v>
      </c>
    </row>
    <row r="24" spans="1:4" ht="51.75">
      <c r="A24" s="58" t="s">
        <v>2</v>
      </c>
      <c r="B24" s="84" t="s">
        <v>344</v>
      </c>
      <c r="C24" s="89" t="s">
        <v>88</v>
      </c>
      <c r="D24" s="67">
        <v>-76.9</v>
      </c>
    </row>
    <row r="25" spans="1:4" s="44" customFormat="1" ht="15">
      <c r="A25" s="62" t="s">
        <v>345</v>
      </c>
      <c r="B25" s="63"/>
      <c r="C25" s="88" t="s">
        <v>346</v>
      </c>
      <c r="D25" s="68">
        <f>SUM(D26:D42)</f>
        <v>9725.699999999999</v>
      </c>
    </row>
    <row r="26" spans="1:4" ht="90">
      <c r="A26" s="58" t="s">
        <v>345</v>
      </c>
      <c r="B26" s="84" t="s">
        <v>347</v>
      </c>
      <c r="C26" s="89" t="s">
        <v>348</v>
      </c>
      <c r="D26" s="67">
        <v>5577.7</v>
      </c>
    </row>
    <row r="27" spans="1:4" ht="64.5">
      <c r="A27" s="58" t="s">
        <v>345</v>
      </c>
      <c r="B27" s="84" t="s">
        <v>349</v>
      </c>
      <c r="C27" s="89" t="s">
        <v>350</v>
      </c>
      <c r="D27" s="67">
        <v>9.2</v>
      </c>
    </row>
    <row r="28" spans="1:4" ht="90">
      <c r="A28" s="58" t="s">
        <v>345</v>
      </c>
      <c r="B28" s="84" t="s">
        <v>351</v>
      </c>
      <c r="C28" s="89" t="s">
        <v>352</v>
      </c>
      <c r="D28" s="67">
        <v>2.1</v>
      </c>
    </row>
    <row r="29" spans="1:4" ht="115.5">
      <c r="A29" s="58" t="s">
        <v>345</v>
      </c>
      <c r="B29" s="84" t="s">
        <v>353</v>
      </c>
      <c r="C29" s="89" t="s">
        <v>354</v>
      </c>
      <c r="D29" s="67">
        <v>0.2</v>
      </c>
    </row>
    <row r="30" spans="1:4" ht="64.5">
      <c r="A30" s="58" t="s">
        <v>345</v>
      </c>
      <c r="B30" s="84" t="s">
        <v>355</v>
      </c>
      <c r="C30" s="89" t="s">
        <v>356</v>
      </c>
      <c r="D30" s="67">
        <v>24.4</v>
      </c>
    </row>
    <row r="31" spans="1:4" ht="64.5">
      <c r="A31" s="58" t="s">
        <v>345</v>
      </c>
      <c r="B31" s="84" t="s">
        <v>357</v>
      </c>
      <c r="C31" s="89" t="s">
        <v>358</v>
      </c>
      <c r="D31" s="67">
        <v>0.4</v>
      </c>
    </row>
    <row r="32" spans="1:4" ht="64.5">
      <c r="A32" s="58" t="s">
        <v>345</v>
      </c>
      <c r="B32" s="84" t="s">
        <v>419</v>
      </c>
      <c r="C32" s="90" t="s">
        <v>428</v>
      </c>
      <c r="D32" s="67">
        <v>241.5</v>
      </c>
    </row>
    <row r="33" spans="1:4" ht="39">
      <c r="A33" s="58" t="s">
        <v>345</v>
      </c>
      <c r="B33" s="84" t="s">
        <v>420</v>
      </c>
      <c r="C33" s="90" t="s">
        <v>429</v>
      </c>
      <c r="D33" s="67">
        <v>4.8</v>
      </c>
    </row>
    <row r="34" spans="1:4" ht="39">
      <c r="A34" s="58" t="s">
        <v>345</v>
      </c>
      <c r="B34" s="84" t="s">
        <v>421</v>
      </c>
      <c r="C34" s="90" t="s">
        <v>430</v>
      </c>
      <c r="D34" s="67">
        <v>60.2</v>
      </c>
    </row>
    <row r="35" spans="1:4" ht="26.25">
      <c r="A35" s="58" t="s">
        <v>345</v>
      </c>
      <c r="B35" s="84" t="s">
        <v>422</v>
      </c>
      <c r="C35" s="90" t="s">
        <v>431</v>
      </c>
      <c r="D35" s="67">
        <v>4.3</v>
      </c>
    </row>
    <row r="36" spans="1:4" ht="39">
      <c r="A36" s="58" t="s">
        <v>345</v>
      </c>
      <c r="B36" s="84" t="s">
        <v>423</v>
      </c>
      <c r="C36" s="89" t="s">
        <v>432</v>
      </c>
      <c r="D36" s="67">
        <v>1388.7</v>
      </c>
    </row>
    <row r="37" spans="1:4" ht="26.25">
      <c r="A37" s="58" t="s">
        <v>345</v>
      </c>
      <c r="B37" s="84" t="s">
        <v>424</v>
      </c>
      <c r="C37" s="90" t="s">
        <v>433</v>
      </c>
      <c r="D37" s="67">
        <v>14.4</v>
      </c>
    </row>
    <row r="38" spans="1:4" ht="51.75">
      <c r="A38" s="58" t="s">
        <v>345</v>
      </c>
      <c r="B38" s="84" t="s">
        <v>425</v>
      </c>
      <c r="C38" s="90" t="s">
        <v>434</v>
      </c>
      <c r="D38" s="67">
        <v>1918.1</v>
      </c>
    </row>
    <row r="39" spans="1:4" ht="39">
      <c r="A39" s="58" t="s">
        <v>345</v>
      </c>
      <c r="B39" s="84" t="s">
        <v>426</v>
      </c>
      <c r="C39" s="90" t="s">
        <v>435</v>
      </c>
      <c r="D39" s="67">
        <v>314.6</v>
      </c>
    </row>
    <row r="40" spans="1:4" ht="51.75">
      <c r="A40" s="58" t="s">
        <v>345</v>
      </c>
      <c r="B40" s="84" t="s">
        <v>427</v>
      </c>
      <c r="C40" s="90" t="s">
        <v>436</v>
      </c>
      <c r="D40" s="67">
        <v>28</v>
      </c>
    </row>
    <row r="41" spans="1:4" ht="51.75">
      <c r="A41" s="58" t="s">
        <v>345</v>
      </c>
      <c r="B41" s="84" t="s">
        <v>437</v>
      </c>
      <c r="C41" s="90" t="s">
        <v>438</v>
      </c>
      <c r="D41" s="67">
        <v>134.5</v>
      </c>
    </row>
    <row r="42" spans="1:4" ht="39">
      <c r="A42" s="58" t="s">
        <v>345</v>
      </c>
      <c r="B42" s="84" t="s">
        <v>439</v>
      </c>
      <c r="C42" s="89" t="s">
        <v>440</v>
      </c>
      <c r="D42" s="67">
        <v>2.6</v>
      </c>
    </row>
    <row r="43" spans="1:4" s="44" customFormat="1" ht="15" hidden="1">
      <c r="A43" s="62" t="s">
        <v>360</v>
      </c>
      <c r="B43" s="63"/>
      <c r="C43" s="73" t="s">
        <v>442</v>
      </c>
      <c r="D43" s="68">
        <f>D44+D45+D46+D47</f>
        <v>0</v>
      </c>
    </row>
    <row r="44" spans="1:4" ht="15" hidden="1">
      <c r="A44" s="58"/>
      <c r="B44" s="84"/>
      <c r="C44" s="89"/>
      <c r="D44" s="67"/>
    </row>
    <row r="45" spans="1:4" ht="15" hidden="1">
      <c r="A45" s="58"/>
      <c r="B45" s="84"/>
      <c r="C45" s="90"/>
      <c r="D45" s="67"/>
    </row>
    <row r="46" spans="1:4" ht="15" hidden="1">
      <c r="A46" s="58"/>
      <c r="B46" s="106"/>
      <c r="C46" s="108"/>
      <c r="D46" s="67"/>
    </row>
    <row r="47" spans="1:4" ht="15" hidden="1">
      <c r="A47" s="58"/>
      <c r="B47" s="106"/>
      <c r="C47" s="108"/>
      <c r="D47" s="67"/>
    </row>
    <row r="48" spans="1:4" s="44" customFormat="1" ht="26.25" hidden="1">
      <c r="A48" s="62" t="s">
        <v>365</v>
      </c>
      <c r="B48" s="63"/>
      <c r="C48" s="91" t="s">
        <v>359</v>
      </c>
      <c r="D48" s="68">
        <f>D49</f>
        <v>0</v>
      </c>
    </row>
    <row r="49" spans="1:4" ht="15" hidden="1">
      <c r="A49" s="58"/>
      <c r="B49" s="84"/>
      <c r="C49" s="90"/>
      <c r="D49" s="67"/>
    </row>
    <row r="50" spans="1:4" s="44" customFormat="1" ht="26.25">
      <c r="A50" s="62" t="s">
        <v>360</v>
      </c>
      <c r="B50" s="63"/>
      <c r="C50" s="64" t="s">
        <v>361</v>
      </c>
      <c r="D50" s="68">
        <f>SUM(D51:D62)</f>
        <v>1011.2000000000002</v>
      </c>
    </row>
    <row r="51" spans="1:4" ht="64.5">
      <c r="A51" s="58" t="s">
        <v>360</v>
      </c>
      <c r="B51" s="106" t="s">
        <v>447</v>
      </c>
      <c r="C51" s="107" t="s">
        <v>448</v>
      </c>
      <c r="D51" s="74">
        <v>457.8</v>
      </c>
    </row>
    <row r="52" spans="1:4" ht="26.25">
      <c r="A52" s="58" t="s">
        <v>360</v>
      </c>
      <c r="B52" s="106" t="s">
        <v>449</v>
      </c>
      <c r="C52" s="107" t="s">
        <v>450</v>
      </c>
      <c r="D52" s="74">
        <v>1346</v>
      </c>
    </row>
    <row r="53" spans="1:4" ht="64.5">
      <c r="A53" s="58" t="s">
        <v>360</v>
      </c>
      <c r="B53" s="106" t="s">
        <v>451</v>
      </c>
      <c r="C53" s="133" t="s">
        <v>452</v>
      </c>
      <c r="D53" s="74">
        <v>-111.1</v>
      </c>
    </row>
    <row r="54" spans="1:4" ht="26.25">
      <c r="A54" s="58" t="s">
        <v>360</v>
      </c>
      <c r="B54" s="106" t="s">
        <v>443</v>
      </c>
      <c r="C54" s="107" t="s">
        <v>444</v>
      </c>
      <c r="D54" s="74">
        <v>0.2</v>
      </c>
    </row>
    <row r="55" spans="1:4" ht="39">
      <c r="A55" s="58" t="s">
        <v>360</v>
      </c>
      <c r="B55" s="106" t="s">
        <v>453</v>
      </c>
      <c r="C55" s="107" t="s">
        <v>454</v>
      </c>
      <c r="D55" s="74">
        <v>55.2</v>
      </c>
    </row>
    <row r="56" spans="1:4" ht="26.25">
      <c r="A56" s="58" t="s">
        <v>360</v>
      </c>
      <c r="B56" s="106" t="s">
        <v>455</v>
      </c>
      <c r="C56" s="107" t="s">
        <v>456</v>
      </c>
      <c r="D56" s="74">
        <v>-736.9</v>
      </c>
    </row>
    <row r="57" spans="1:4" ht="15" hidden="1">
      <c r="A57" s="58"/>
      <c r="B57" s="106"/>
      <c r="C57" s="107"/>
      <c r="D57" s="74"/>
    </row>
    <row r="58" spans="1:4" ht="15" hidden="1">
      <c r="A58" s="58"/>
      <c r="B58" s="106"/>
      <c r="C58" s="107"/>
      <c r="D58" s="74"/>
    </row>
    <row r="59" spans="1:4" ht="15" hidden="1">
      <c r="A59" s="58"/>
      <c r="B59" s="106"/>
      <c r="C59" s="107"/>
      <c r="D59" s="74"/>
    </row>
    <row r="60" spans="1:4" ht="15" hidden="1">
      <c r="A60" s="58"/>
      <c r="B60" s="106"/>
      <c r="C60" s="107"/>
      <c r="D60" s="74"/>
    </row>
    <row r="61" spans="1:4" ht="15" hidden="1">
      <c r="A61" s="58"/>
      <c r="B61" s="106"/>
      <c r="C61" s="107"/>
      <c r="D61" s="74"/>
    </row>
    <row r="62" spans="1:4" ht="15" hidden="1">
      <c r="A62" s="58"/>
      <c r="B62" s="106"/>
      <c r="C62" s="107"/>
      <c r="D62" s="74"/>
    </row>
    <row r="63" spans="1:4" s="44" customFormat="1" ht="26.25" hidden="1">
      <c r="A63" s="62" t="s">
        <v>362</v>
      </c>
      <c r="B63" s="75"/>
      <c r="C63" s="92" t="s">
        <v>366</v>
      </c>
      <c r="D63" s="76">
        <f>D64</f>
        <v>0</v>
      </c>
    </row>
    <row r="64" spans="1:4" ht="15" hidden="1">
      <c r="A64" s="58"/>
      <c r="B64" s="85"/>
      <c r="C64" s="95"/>
      <c r="D64" s="67"/>
    </row>
    <row r="65" spans="1:4" s="44" customFormat="1" ht="26.25">
      <c r="A65" s="62" t="s">
        <v>363</v>
      </c>
      <c r="B65" s="77"/>
      <c r="C65" s="93" t="s">
        <v>306</v>
      </c>
      <c r="D65" s="78">
        <f>SUM(D66:D72)</f>
        <v>23.9</v>
      </c>
    </row>
    <row r="66" spans="1:4" ht="66.75" customHeight="1">
      <c r="A66" s="58" t="s">
        <v>363</v>
      </c>
      <c r="B66" s="84" t="s">
        <v>445</v>
      </c>
      <c r="C66" s="89" t="s">
        <v>446</v>
      </c>
      <c r="D66" s="79">
        <v>23.9</v>
      </c>
    </row>
    <row r="67" spans="1:4" ht="15" hidden="1">
      <c r="A67" s="58"/>
      <c r="B67" s="84"/>
      <c r="C67" s="90"/>
      <c r="D67" s="79"/>
    </row>
    <row r="68" spans="1:4" ht="15" hidden="1">
      <c r="A68" s="58"/>
      <c r="B68" s="84"/>
      <c r="C68" s="90"/>
      <c r="D68" s="79"/>
    </row>
    <row r="69" spans="1:4" ht="15" hidden="1">
      <c r="A69" s="58"/>
      <c r="B69" s="84"/>
      <c r="C69" s="89"/>
      <c r="D69" s="79"/>
    </row>
    <row r="70" spans="1:4" ht="15" hidden="1">
      <c r="A70" s="58"/>
      <c r="B70" s="84"/>
      <c r="C70" s="90"/>
      <c r="D70" s="79"/>
    </row>
    <row r="71" spans="1:4" ht="15" hidden="1">
      <c r="A71" s="58"/>
      <c r="B71" s="84"/>
      <c r="C71" s="90"/>
      <c r="D71" s="79"/>
    </row>
    <row r="72" spans="1:4" ht="15" hidden="1">
      <c r="A72" s="58"/>
      <c r="B72" s="84"/>
      <c r="C72" s="89"/>
      <c r="D72" s="79"/>
    </row>
    <row r="73" spans="1:4" s="44" customFormat="1" ht="15" hidden="1">
      <c r="A73" s="62" t="s">
        <v>364</v>
      </c>
      <c r="B73" s="80"/>
      <c r="C73" s="94" t="s">
        <v>307</v>
      </c>
      <c r="D73" s="81">
        <f>D74+D75+D76+D77</f>
        <v>0</v>
      </c>
    </row>
    <row r="74" spans="1:4" ht="15" hidden="1">
      <c r="A74" s="58"/>
      <c r="B74" s="84"/>
      <c r="C74" s="90"/>
      <c r="D74" s="79"/>
    </row>
    <row r="75" spans="1:4" ht="15" hidden="1">
      <c r="A75" s="58"/>
      <c r="B75" s="84"/>
      <c r="C75" s="90"/>
      <c r="D75" s="79"/>
    </row>
    <row r="76" spans="1:4" ht="15" hidden="1">
      <c r="A76" s="58"/>
      <c r="B76" s="84"/>
      <c r="C76" s="90"/>
      <c r="D76" s="79"/>
    </row>
    <row r="77" spans="1:4" ht="15" hidden="1">
      <c r="A77" s="58"/>
      <c r="B77" s="84"/>
      <c r="C77" s="90"/>
      <c r="D77" s="79"/>
    </row>
    <row r="78" spans="1:4" s="44" customFormat="1" ht="15">
      <c r="A78" s="62" t="s">
        <v>365</v>
      </c>
      <c r="B78" s="80"/>
      <c r="C78" s="94" t="s">
        <v>308</v>
      </c>
      <c r="D78" s="81">
        <f>D79+D80</f>
        <v>13.3</v>
      </c>
    </row>
    <row r="79" spans="1:4" ht="26.25">
      <c r="A79" s="58" t="s">
        <v>365</v>
      </c>
      <c r="B79" s="84" t="s">
        <v>443</v>
      </c>
      <c r="C79" s="90" t="s">
        <v>444</v>
      </c>
      <c r="D79" s="79">
        <v>13.3</v>
      </c>
    </row>
    <row r="80" spans="1:4" ht="15" hidden="1">
      <c r="A80" s="58"/>
      <c r="B80" s="84"/>
      <c r="C80" s="90"/>
      <c r="D80" s="79"/>
    </row>
    <row r="81" spans="1:4" s="44" customFormat="1" ht="15" hidden="1">
      <c r="A81" s="62" t="s">
        <v>367</v>
      </c>
      <c r="B81" s="80"/>
      <c r="C81" s="94" t="s">
        <v>309</v>
      </c>
      <c r="D81" s="81">
        <f>D82+D83+D84</f>
        <v>0</v>
      </c>
    </row>
    <row r="82" spans="1:4" ht="15" hidden="1">
      <c r="A82" s="58"/>
      <c r="B82" s="84"/>
      <c r="C82" s="90"/>
      <c r="D82" s="79"/>
    </row>
    <row r="83" spans="1:4" ht="15" hidden="1">
      <c r="A83" s="58"/>
      <c r="B83" s="84"/>
      <c r="C83" s="90"/>
      <c r="D83" s="79"/>
    </row>
    <row r="84" spans="1:4" ht="15" hidden="1">
      <c r="A84" s="58"/>
      <c r="B84" s="84"/>
      <c r="C84" s="90"/>
      <c r="D84" s="79"/>
    </row>
    <row r="85" spans="1:4" s="44" customFormat="1" ht="15">
      <c r="A85" s="62" t="s">
        <v>441</v>
      </c>
      <c r="B85" s="80"/>
      <c r="C85" s="94" t="s">
        <v>442</v>
      </c>
      <c r="D85" s="81">
        <f>SUM(D86:D112)</f>
        <v>13883.3</v>
      </c>
    </row>
    <row r="86" spans="1:4" ht="64.5">
      <c r="A86" s="58" t="s">
        <v>441</v>
      </c>
      <c r="B86" s="84" t="s">
        <v>457</v>
      </c>
      <c r="C86" s="89" t="s">
        <v>458</v>
      </c>
      <c r="D86" s="79">
        <v>2.9</v>
      </c>
    </row>
    <row r="87" spans="1:4" ht="64.5">
      <c r="A87" s="58" t="s">
        <v>441</v>
      </c>
      <c r="B87" s="84" t="s">
        <v>447</v>
      </c>
      <c r="C87" s="90" t="s">
        <v>448</v>
      </c>
      <c r="D87" s="79">
        <v>140</v>
      </c>
    </row>
    <row r="88" spans="1:4" ht="26.25">
      <c r="A88" s="58" t="s">
        <v>441</v>
      </c>
      <c r="B88" s="84" t="s">
        <v>459</v>
      </c>
      <c r="C88" s="90" t="s">
        <v>460</v>
      </c>
      <c r="D88" s="79">
        <v>46</v>
      </c>
    </row>
    <row r="89" spans="1:4" ht="26.25">
      <c r="A89" s="58" t="s">
        <v>441</v>
      </c>
      <c r="B89" s="84" t="s">
        <v>449</v>
      </c>
      <c r="C89" s="89" t="s">
        <v>450</v>
      </c>
      <c r="D89" s="79">
        <v>3809.5</v>
      </c>
    </row>
    <row r="90" spans="1:4" ht="64.5">
      <c r="A90" s="58" t="s">
        <v>441</v>
      </c>
      <c r="B90" s="84" t="s">
        <v>451</v>
      </c>
      <c r="C90" s="134" t="s">
        <v>452</v>
      </c>
      <c r="D90" s="79">
        <v>777.3</v>
      </c>
    </row>
    <row r="91" spans="1:4" ht="26.25">
      <c r="A91" s="58" t="s">
        <v>441</v>
      </c>
      <c r="B91" s="84" t="s">
        <v>443</v>
      </c>
      <c r="C91" s="90" t="s">
        <v>444</v>
      </c>
      <c r="D91" s="79">
        <v>50.1</v>
      </c>
    </row>
    <row r="92" spans="1:4" ht="39">
      <c r="A92" s="58" t="s">
        <v>441</v>
      </c>
      <c r="B92" s="84" t="s">
        <v>453</v>
      </c>
      <c r="C92" s="90" t="s">
        <v>454</v>
      </c>
      <c r="D92" s="79">
        <v>148.3</v>
      </c>
    </row>
    <row r="93" spans="1:4" ht="26.25">
      <c r="A93" s="58" t="s">
        <v>441</v>
      </c>
      <c r="B93" s="84" t="s">
        <v>455</v>
      </c>
      <c r="C93" s="90" t="s">
        <v>456</v>
      </c>
      <c r="D93" s="79">
        <v>9137.8</v>
      </c>
    </row>
    <row r="94" spans="1:4" ht="39">
      <c r="A94" s="58" t="s">
        <v>441</v>
      </c>
      <c r="B94" s="84" t="s">
        <v>461</v>
      </c>
      <c r="C94" s="89" t="s">
        <v>462</v>
      </c>
      <c r="D94" s="79">
        <v>-228.6</v>
      </c>
    </row>
    <row r="95" spans="1:4" ht="15" hidden="1">
      <c r="A95" s="58"/>
      <c r="B95" s="84"/>
      <c r="C95" s="90"/>
      <c r="D95" s="79"/>
    </row>
    <row r="96" spans="1:4" ht="15" hidden="1">
      <c r="A96" s="58"/>
      <c r="B96" s="84"/>
      <c r="C96" s="90"/>
      <c r="D96" s="79"/>
    </row>
    <row r="97" spans="1:4" ht="15" hidden="1">
      <c r="A97" s="58"/>
      <c r="B97" s="84"/>
      <c r="C97" s="90"/>
      <c r="D97" s="79"/>
    </row>
    <row r="98" spans="1:4" ht="15" hidden="1">
      <c r="A98" s="58"/>
      <c r="B98" s="84"/>
      <c r="C98" s="89"/>
      <c r="D98" s="79"/>
    </row>
    <row r="99" spans="1:4" ht="15" hidden="1">
      <c r="A99" s="58"/>
      <c r="B99" s="84"/>
      <c r="C99" s="90"/>
      <c r="D99" s="79"/>
    </row>
    <row r="100" spans="1:4" ht="15" hidden="1">
      <c r="A100" s="58"/>
      <c r="B100" s="84"/>
      <c r="C100" s="90"/>
      <c r="D100" s="79"/>
    </row>
    <row r="101" spans="1:4" ht="15" hidden="1">
      <c r="A101" s="58"/>
      <c r="B101" s="84"/>
      <c r="C101" s="90"/>
      <c r="D101" s="79"/>
    </row>
    <row r="102" spans="1:4" ht="15" hidden="1">
      <c r="A102" s="58"/>
      <c r="B102" s="84"/>
      <c r="C102" s="90"/>
      <c r="D102" s="79"/>
    </row>
    <row r="103" spans="1:4" ht="15" hidden="1">
      <c r="A103" s="58"/>
      <c r="B103" s="84"/>
      <c r="C103" s="90"/>
      <c r="D103" s="79"/>
    </row>
    <row r="104" spans="1:4" ht="15" hidden="1">
      <c r="A104" s="58"/>
      <c r="B104" s="84"/>
      <c r="C104" s="90"/>
      <c r="D104" s="79"/>
    </row>
    <row r="105" spans="1:4" ht="15" hidden="1">
      <c r="A105" s="58"/>
      <c r="B105" s="84"/>
      <c r="C105" s="90"/>
      <c r="D105" s="79"/>
    </row>
    <row r="106" spans="1:4" ht="15" hidden="1">
      <c r="A106" s="58"/>
      <c r="B106" s="84"/>
      <c r="C106" s="90"/>
      <c r="D106" s="79"/>
    </row>
    <row r="107" spans="1:4" ht="15" hidden="1">
      <c r="A107" s="58"/>
      <c r="B107" s="84"/>
      <c r="C107" s="90"/>
      <c r="D107" s="79"/>
    </row>
    <row r="108" spans="1:4" ht="15" hidden="1">
      <c r="A108" s="58"/>
      <c r="B108" s="84"/>
      <c r="C108" s="90"/>
      <c r="D108" s="79"/>
    </row>
    <row r="109" spans="1:4" ht="15" hidden="1">
      <c r="A109" s="58"/>
      <c r="B109" s="84"/>
      <c r="C109" s="90"/>
      <c r="D109" s="79"/>
    </row>
    <row r="110" spans="1:4" ht="15" hidden="1">
      <c r="A110" s="58"/>
      <c r="B110" s="84"/>
      <c r="C110" s="90"/>
      <c r="D110" s="79"/>
    </row>
    <row r="111" spans="1:4" ht="15" hidden="1">
      <c r="A111" s="58"/>
      <c r="B111" s="84"/>
      <c r="C111" s="90"/>
      <c r="D111" s="79"/>
    </row>
    <row r="112" spans="1:4" ht="15" hidden="1">
      <c r="A112" s="58"/>
      <c r="B112" s="84"/>
      <c r="C112" s="90"/>
      <c r="D112" s="79"/>
    </row>
    <row r="113" spans="1:4" s="44" customFormat="1" ht="26.25" hidden="1">
      <c r="A113" s="62" t="s">
        <v>368</v>
      </c>
      <c r="B113" s="80"/>
      <c r="C113" s="97" t="s">
        <v>51</v>
      </c>
      <c r="D113" s="98">
        <f>D114+D115+D116</f>
        <v>0</v>
      </c>
    </row>
    <row r="114" spans="1:4" ht="15" hidden="1">
      <c r="A114" s="58"/>
      <c r="B114" s="84"/>
      <c r="C114" s="90"/>
      <c r="D114" s="79"/>
    </row>
    <row r="115" spans="1:4" ht="15" hidden="1">
      <c r="A115" s="58"/>
      <c r="B115" s="84"/>
      <c r="C115" s="90"/>
      <c r="D115" s="79"/>
    </row>
    <row r="116" spans="1:4" ht="15" hidden="1">
      <c r="A116" s="58"/>
      <c r="B116" s="84"/>
      <c r="C116" s="90"/>
      <c r="D116" s="79"/>
    </row>
    <row r="117" spans="1:4" s="44" customFormat="1" ht="15" hidden="1">
      <c r="A117" s="62"/>
      <c r="B117" s="80"/>
      <c r="C117" s="97"/>
      <c r="D117" s="98"/>
    </row>
    <row r="118" spans="1:4" ht="15" hidden="1">
      <c r="A118" s="58"/>
      <c r="B118" s="84"/>
      <c r="C118" s="52"/>
      <c r="D118" s="79"/>
    </row>
    <row r="119" spans="1:4" ht="15" hidden="1">
      <c r="A119" s="58"/>
      <c r="B119" s="84"/>
      <c r="C119" s="52"/>
      <c r="D119" s="79"/>
    </row>
    <row r="120" spans="1:4" ht="15" hidden="1">
      <c r="A120" s="58"/>
      <c r="B120" s="84"/>
      <c r="C120" s="52"/>
      <c r="D120" s="79"/>
    </row>
    <row r="121" spans="1:4" ht="15" hidden="1">
      <c r="A121" s="58"/>
      <c r="B121" s="84"/>
      <c r="C121" s="52"/>
      <c r="D121" s="79"/>
    </row>
    <row r="122" spans="1:4" ht="15" hidden="1">
      <c r="A122" s="58"/>
      <c r="B122" s="84"/>
      <c r="C122" s="52"/>
      <c r="D122" s="79"/>
    </row>
    <row r="123" spans="1:4" ht="15" hidden="1">
      <c r="A123" s="58"/>
      <c r="B123" s="84"/>
      <c r="C123" s="52"/>
      <c r="D123" s="79"/>
    </row>
    <row r="124" spans="1:4" ht="15" hidden="1">
      <c r="A124" s="58"/>
      <c r="B124" s="84"/>
      <c r="C124" s="52"/>
      <c r="D124" s="79"/>
    </row>
    <row r="125" spans="1:4" ht="15" hidden="1">
      <c r="A125" s="58"/>
      <c r="B125" s="84"/>
      <c r="C125" s="52"/>
      <c r="D125" s="79"/>
    </row>
    <row r="126" spans="1:4" s="44" customFormat="1" ht="15" hidden="1">
      <c r="A126" s="62" t="s">
        <v>369</v>
      </c>
      <c r="B126" s="101"/>
      <c r="C126" s="100" t="s">
        <v>370</v>
      </c>
      <c r="D126" s="99">
        <f>D127</f>
        <v>0</v>
      </c>
    </row>
    <row r="127" spans="1:4" ht="15" hidden="1">
      <c r="A127" s="58"/>
      <c r="B127" s="84"/>
      <c r="C127" s="52"/>
      <c r="D127" s="69"/>
    </row>
    <row r="128" spans="1:4" s="44" customFormat="1" ht="26.25" hidden="1">
      <c r="A128" s="62" t="s">
        <v>371</v>
      </c>
      <c r="B128" s="102"/>
      <c r="C128" s="103" t="s">
        <v>372</v>
      </c>
      <c r="D128" s="70">
        <f>D129</f>
        <v>0</v>
      </c>
    </row>
    <row r="129" spans="1:4" ht="15" hidden="1">
      <c r="A129" s="58"/>
      <c r="B129" s="84"/>
      <c r="C129" s="52"/>
      <c r="D129" s="69"/>
    </row>
    <row r="130" spans="1:4" s="44" customFormat="1" ht="26.25" hidden="1">
      <c r="A130" s="62" t="s">
        <v>373</v>
      </c>
      <c r="B130" s="102"/>
      <c r="C130" s="103" t="s">
        <v>374</v>
      </c>
      <c r="D130" s="70">
        <f>D131+D132+D133</f>
        <v>0</v>
      </c>
    </row>
    <row r="131" spans="1:4" ht="15" hidden="1">
      <c r="A131" s="58"/>
      <c r="B131" s="84"/>
      <c r="C131" s="52"/>
      <c r="D131" s="69"/>
    </row>
    <row r="132" spans="1:4" ht="15" hidden="1">
      <c r="A132" s="58"/>
      <c r="B132" s="84"/>
      <c r="C132" s="52"/>
      <c r="D132" s="69"/>
    </row>
    <row r="133" spans="1:4" ht="15" hidden="1">
      <c r="A133" s="58"/>
      <c r="B133" s="84"/>
      <c r="C133" s="52"/>
      <c r="D133" s="69"/>
    </row>
    <row r="134" spans="1:4" s="44" customFormat="1" ht="15" hidden="1">
      <c r="A134" s="62" t="s">
        <v>375</v>
      </c>
      <c r="B134" s="101"/>
      <c r="C134" s="53" t="s">
        <v>376</v>
      </c>
      <c r="D134" s="70">
        <f>D135</f>
        <v>0</v>
      </c>
    </row>
    <row r="135" spans="1:4" ht="15" hidden="1">
      <c r="A135" s="58"/>
      <c r="B135" s="84"/>
      <c r="C135" s="52"/>
      <c r="D135" s="69"/>
    </row>
    <row r="136" spans="1:4" s="44" customFormat="1" ht="25.5" hidden="1">
      <c r="A136" s="62" t="s">
        <v>377</v>
      </c>
      <c r="B136" s="101"/>
      <c r="C136" s="53" t="s">
        <v>378</v>
      </c>
      <c r="D136" s="70">
        <f>D137+D138</f>
        <v>0</v>
      </c>
    </row>
    <row r="137" spans="1:4" ht="15" hidden="1">
      <c r="A137" s="58"/>
      <c r="B137" s="84"/>
      <c r="C137" s="52"/>
      <c r="D137" s="69"/>
    </row>
    <row r="138" spans="1:4" ht="15" hidden="1">
      <c r="A138" s="58"/>
      <c r="B138" s="84"/>
      <c r="C138" s="52"/>
      <c r="D138" s="69"/>
    </row>
    <row r="139" spans="1:4" ht="15">
      <c r="A139" s="58"/>
      <c r="B139" s="86" t="s">
        <v>116</v>
      </c>
      <c r="C139" s="96"/>
      <c r="D139" s="70">
        <f>D136+D13+D20+D25+D43+D48+D50+D63+D65+D73+D78+D81+D85+D113+D117+D126+D128+D130+D134+D18</f>
        <v>25427.799999999996</v>
      </c>
    </row>
  </sheetData>
  <sheetProtection/>
  <mergeCells count="4">
    <mergeCell ref="B7:D7"/>
    <mergeCell ref="A10:B10"/>
    <mergeCell ref="C10:C11"/>
    <mergeCell ref="D10:D11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tabSelected="1" view="pageLayout" zoomScale="90" zoomScalePageLayoutView="90" workbookViewId="0" topLeftCell="A1">
      <selection activeCell="B9" sqref="B9"/>
    </sheetView>
  </sheetViews>
  <sheetFormatPr defaultColWidth="9.140625" defaultRowHeight="15"/>
  <cols>
    <col min="1" max="1" width="23.57421875" style="27" customWidth="1"/>
    <col min="2" max="2" width="43.421875" style="0" customWidth="1"/>
    <col min="3" max="3" width="13.00390625" style="0" customWidth="1"/>
    <col min="4" max="4" width="11.00390625" style="0" customWidth="1"/>
    <col min="5" max="5" width="11.57421875" style="0" customWidth="1"/>
  </cols>
  <sheetData>
    <row r="1" spans="4:5" ht="15">
      <c r="D1" s="207" t="s">
        <v>287</v>
      </c>
      <c r="E1" s="207"/>
    </row>
    <row r="2" spans="4:5" ht="15">
      <c r="D2" s="207" t="s">
        <v>328</v>
      </c>
      <c r="E2" s="207"/>
    </row>
    <row r="3" spans="4:5" ht="15">
      <c r="D3" s="207" t="s">
        <v>329</v>
      </c>
      <c r="E3" s="207"/>
    </row>
    <row r="4" spans="4:6" ht="15" customHeight="1">
      <c r="D4" s="208" t="s">
        <v>330</v>
      </c>
      <c r="E4" s="208"/>
      <c r="F4" s="42"/>
    </row>
    <row r="5" spans="4:6" ht="15">
      <c r="D5" s="25"/>
      <c r="E5" s="25"/>
      <c r="F5" s="25"/>
    </row>
    <row r="6" spans="1:5" ht="59.25" customHeight="1">
      <c r="A6" s="203" t="s">
        <v>501</v>
      </c>
      <c r="B6" s="203"/>
      <c r="C6" s="203"/>
      <c r="D6" s="203"/>
      <c r="E6" s="203"/>
    </row>
    <row r="7" spans="1:5" ht="14.25" customHeight="1">
      <c r="A7" s="7"/>
      <c r="B7" s="7"/>
      <c r="C7" s="7"/>
      <c r="D7" s="7"/>
      <c r="E7" s="7"/>
    </row>
    <row r="8" spans="1:5" ht="15.75" customHeight="1">
      <c r="A8" s="28"/>
      <c r="B8" s="7"/>
      <c r="C8" s="7"/>
      <c r="D8" s="173" t="s">
        <v>731</v>
      </c>
      <c r="E8" s="7"/>
    </row>
    <row r="9" spans="1:5" ht="40.5" customHeight="1">
      <c r="A9" s="176" t="s">
        <v>732</v>
      </c>
      <c r="B9" s="177" t="s">
        <v>733</v>
      </c>
      <c r="C9" s="178" t="s">
        <v>734</v>
      </c>
      <c r="D9" s="179" t="s">
        <v>728</v>
      </c>
      <c r="E9" s="180" t="s">
        <v>735</v>
      </c>
    </row>
    <row r="10" spans="1:5" ht="15">
      <c r="A10" s="2">
        <v>1</v>
      </c>
      <c r="B10" s="2">
        <v>2</v>
      </c>
      <c r="C10" s="46">
        <v>3</v>
      </c>
      <c r="D10" s="51" t="s">
        <v>333</v>
      </c>
      <c r="E10" s="46">
        <v>5</v>
      </c>
    </row>
    <row r="11" spans="1:5" ht="25.5">
      <c r="A11" s="8" t="s">
        <v>154</v>
      </c>
      <c r="B11" s="9" t="s">
        <v>81</v>
      </c>
      <c r="C11" s="10">
        <f>C12+C17+C23+C34+C37+C43+C54+C60+C69+C76</f>
        <v>10667.1</v>
      </c>
      <c r="D11" s="10">
        <f>D12+D17+D23+D34+D37+D43+D54+D60+D69+D76</f>
        <v>11166.799999999997</v>
      </c>
      <c r="E11" s="11">
        <f aca="true" t="shared" si="0" ref="E11:E47">D11/C11*100</f>
        <v>104.68449719230154</v>
      </c>
    </row>
    <row r="12" spans="1:5" ht="15">
      <c r="A12" s="12" t="s">
        <v>155</v>
      </c>
      <c r="B12" s="13" t="s">
        <v>82</v>
      </c>
      <c r="C12" s="14">
        <f>C13</f>
        <v>5179.6</v>
      </c>
      <c r="D12" s="14">
        <f>D13</f>
        <v>5614.1</v>
      </c>
      <c r="E12" s="15">
        <f t="shared" si="0"/>
        <v>108.38867866244497</v>
      </c>
    </row>
    <row r="13" spans="1:5" ht="13.5" customHeight="1">
      <c r="A13" s="12" t="s">
        <v>156</v>
      </c>
      <c r="B13" s="13" t="s">
        <v>83</v>
      </c>
      <c r="C13" s="14">
        <f>C14+C15+C16</f>
        <v>5179.6</v>
      </c>
      <c r="D13" s="14">
        <f>D14+D15+D16</f>
        <v>5614.1</v>
      </c>
      <c r="E13" s="15">
        <f t="shared" si="0"/>
        <v>108.38867866244497</v>
      </c>
    </row>
    <row r="14" spans="1:5" ht="81.75" customHeight="1">
      <c r="A14" s="12" t="s">
        <v>324</v>
      </c>
      <c r="B14" s="29" t="s">
        <v>157</v>
      </c>
      <c r="C14" s="14">
        <v>5179.6</v>
      </c>
      <c r="D14" s="14">
        <v>5589.1</v>
      </c>
      <c r="E14" s="15">
        <f t="shared" si="0"/>
        <v>107.90601590856437</v>
      </c>
    </row>
    <row r="15" spans="1:5" ht="117.75" customHeight="1">
      <c r="A15" s="12" t="s">
        <v>325</v>
      </c>
      <c r="B15" s="29" t="s">
        <v>158</v>
      </c>
      <c r="C15" s="14">
        <v>0</v>
      </c>
      <c r="D15" s="14">
        <v>0.2</v>
      </c>
      <c r="E15" s="15"/>
    </row>
    <row r="16" spans="1:5" ht="51.75">
      <c r="A16" s="12" t="s">
        <v>326</v>
      </c>
      <c r="B16" s="29" t="s">
        <v>159</v>
      </c>
      <c r="C16" s="14">
        <v>0</v>
      </c>
      <c r="D16" s="14">
        <v>24.8</v>
      </c>
      <c r="E16" s="15"/>
    </row>
    <row r="17" spans="1:5" ht="38.25" customHeight="1">
      <c r="A17" s="22" t="s">
        <v>160</v>
      </c>
      <c r="B17" s="31" t="s">
        <v>737</v>
      </c>
      <c r="C17" s="17">
        <f>C18</f>
        <v>735.4</v>
      </c>
      <c r="D17" s="17">
        <f>D18</f>
        <v>770.4</v>
      </c>
      <c r="E17" s="15">
        <f t="shared" si="0"/>
        <v>104.75931465868915</v>
      </c>
    </row>
    <row r="18" spans="1:5" ht="39">
      <c r="A18" s="22" t="s">
        <v>161</v>
      </c>
      <c r="B18" s="16" t="s">
        <v>84</v>
      </c>
      <c r="C18" s="17">
        <f>C19+C20+C21+C22</f>
        <v>735.4</v>
      </c>
      <c r="D18" s="17">
        <f>D19+D20+D21+D22</f>
        <v>770.4</v>
      </c>
      <c r="E18" s="15">
        <f t="shared" si="0"/>
        <v>104.75931465868915</v>
      </c>
    </row>
    <row r="19" spans="1:5" ht="76.5">
      <c r="A19" s="12" t="s">
        <v>162</v>
      </c>
      <c r="B19" s="18" t="s">
        <v>85</v>
      </c>
      <c r="C19" s="17">
        <v>297.9</v>
      </c>
      <c r="D19" s="17">
        <v>343.3</v>
      </c>
      <c r="E19" s="15">
        <f t="shared" si="0"/>
        <v>115.24001342732461</v>
      </c>
    </row>
    <row r="20" spans="1:5" ht="89.25">
      <c r="A20" s="12" t="s">
        <v>163</v>
      </c>
      <c r="B20" s="18" t="s">
        <v>86</v>
      </c>
      <c r="C20" s="17">
        <v>3</v>
      </c>
      <c r="D20" s="17">
        <v>3.3</v>
      </c>
      <c r="E20" s="15">
        <f t="shared" si="0"/>
        <v>109.99999999999999</v>
      </c>
    </row>
    <row r="21" spans="1:5" ht="76.5">
      <c r="A21" s="12" t="s">
        <v>164</v>
      </c>
      <c r="B21" s="18" t="s">
        <v>87</v>
      </c>
      <c r="C21" s="17">
        <v>490.4</v>
      </c>
      <c r="D21" s="17">
        <v>500.7</v>
      </c>
      <c r="E21" s="15">
        <f t="shared" si="0"/>
        <v>102.10032626427406</v>
      </c>
    </row>
    <row r="22" spans="1:5" ht="76.5">
      <c r="A22" s="12" t="s">
        <v>165</v>
      </c>
      <c r="B22" s="18" t="s">
        <v>88</v>
      </c>
      <c r="C22" s="17">
        <v>-55.9</v>
      </c>
      <c r="D22" s="17">
        <v>-76.9</v>
      </c>
      <c r="E22" s="15">
        <f t="shared" si="0"/>
        <v>137.567084078712</v>
      </c>
    </row>
    <row r="23" spans="1:5" ht="15">
      <c r="A23" s="12" t="s">
        <v>478</v>
      </c>
      <c r="B23" s="30" t="s">
        <v>477</v>
      </c>
      <c r="C23" s="17">
        <f>+C24+C26+C29</f>
        <v>4353.6</v>
      </c>
      <c r="D23" s="17">
        <f>+D24+D26+D29</f>
        <v>4111.599999999999</v>
      </c>
      <c r="E23" s="15">
        <f t="shared" si="0"/>
        <v>94.44138184490994</v>
      </c>
    </row>
    <row r="24" spans="1:5" ht="15">
      <c r="A24" s="12" t="s">
        <v>479</v>
      </c>
      <c r="B24" s="18" t="s">
        <v>464</v>
      </c>
      <c r="C24" s="17">
        <f>C25</f>
        <v>171.8</v>
      </c>
      <c r="D24" s="17">
        <f>D25</f>
        <v>246.3</v>
      </c>
      <c r="E24" s="15">
        <f t="shared" si="0"/>
        <v>143.36437718277065</v>
      </c>
    </row>
    <row r="25" spans="1:5" ht="51">
      <c r="A25" s="12" t="s">
        <v>488</v>
      </c>
      <c r="B25" s="18" t="s">
        <v>465</v>
      </c>
      <c r="C25" s="17">
        <v>171.8</v>
      </c>
      <c r="D25" s="17">
        <v>246.3</v>
      </c>
      <c r="E25" s="15">
        <f t="shared" si="0"/>
        <v>143.36437718277065</v>
      </c>
    </row>
    <row r="26" spans="1:5" ht="15">
      <c r="A26" s="12" t="s">
        <v>480</v>
      </c>
      <c r="B26" s="18" t="s">
        <v>466</v>
      </c>
      <c r="C26" s="17">
        <f>+C27+C28</f>
        <v>1638</v>
      </c>
      <c r="D26" s="17">
        <f>+D27+D28</f>
        <v>1467.6</v>
      </c>
      <c r="E26" s="15">
        <f t="shared" si="0"/>
        <v>89.59706959706959</v>
      </c>
    </row>
    <row r="27" spans="1:5" ht="15">
      <c r="A27" s="12" t="s">
        <v>481</v>
      </c>
      <c r="B27" s="18" t="s">
        <v>467</v>
      </c>
      <c r="C27" s="17">
        <v>64.3</v>
      </c>
      <c r="D27" s="17">
        <v>64.5</v>
      </c>
      <c r="E27" s="15">
        <f t="shared" si="0"/>
        <v>100.31104199066874</v>
      </c>
    </row>
    <row r="28" spans="1:5" ht="15">
      <c r="A28" s="12" t="s">
        <v>482</v>
      </c>
      <c r="B28" s="18" t="s">
        <v>468</v>
      </c>
      <c r="C28" s="17">
        <v>1573.7</v>
      </c>
      <c r="D28" s="17">
        <v>1403.1</v>
      </c>
      <c r="E28" s="15">
        <f t="shared" si="0"/>
        <v>89.15930609391877</v>
      </c>
    </row>
    <row r="29" spans="1:5" ht="15">
      <c r="A29" s="12" t="s">
        <v>483</v>
      </c>
      <c r="B29" s="18" t="s">
        <v>469</v>
      </c>
      <c r="C29" s="17">
        <f>+C30+C32</f>
        <v>2543.8</v>
      </c>
      <c r="D29" s="17">
        <f>+D30+D32</f>
        <v>2397.7</v>
      </c>
      <c r="E29" s="15">
        <f t="shared" si="0"/>
        <v>94.2566239484236</v>
      </c>
    </row>
    <row r="30" spans="1:5" ht="15">
      <c r="A30" s="12" t="s">
        <v>484</v>
      </c>
      <c r="B30" s="18" t="s">
        <v>470</v>
      </c>
      <c r="C30" s="17">
        <f>C31</f>
        <v>2300.8</v>
      </c>
      <c r="D30" s="17">
        <f>D31</f>
        <v>2260.7</v>
      </c>
      <c r="E30" s="15">
        <f t="shared" si="0"/>
        <v>98.25712795549373</v>
      </c>
    </row>
    <row r="31" spans="1:5" ht="38.25">
      <c r="A31" s="12" t="s">
        <v>485</v>
      </c>
      <c r="B31" s="18" t="s">
        <v>471</v>
      </c>
      <c r="C31" s="17">
        <v>2300.8</v>
      </c>
      <c r="D31" s="17">
        <v>2260.7</v>
      </c>
      <c r="E31" s="15">
        <f t="shared" si="0"/>
        <v>98.25712795549373</v>
      </c>
    </row>
    <row r="32" spans="1:5" ht="15">
      <c r="A32" s="12" t="s">
        <v>486</v>
      </c>
      <c r="B32" s="18" t="s">
        <v>472</v>
      </c>
      <c r="C32" s="17">
        <f>C33</f>
        <v>243</v>
      </c>
      <c r="D32" s="17">
        <f>D33</f>
        <v>137</v>
      </c>
      <c r="E32" s="15">
        <f t="shared" si="0"/>
        <v>56.37860082304527</v>
      </c>
    </row>
    <row r="33" spans="1:5" ht="38.25">
      <c r="A33" s="12" t="s">
        <v>487</v>
      </c>
      <c r="B33" s="18" t="s">
        <v>473</v>
      </c>
      <c r="C33" s="17">
        <v>243</v>
      </c>
      <c r="D33" s="17">
        <v>137</v>
      </c>
      <c r="E33" s="15">
        <f t="shared" si="0"/>
        <v>56.37860082304527</v>
      </c>
    </row>
    <row r="34" spans="1:5" ht="15">
      <c r="A34" s="12" t="s">
        <v>166</v>
      </c>
      <c r="B34" s="13" t="s">
        <v>89</v>
      </c>
      <c r="C34" s="17">
        <f>C35</f>
        <v>3</v>
      </c>
      <c r="D34" s="17">
        <f>D35</f>
        <v>2.9</v>
      </c>
      <c r="E34" s="15">
        <f t="shared" si="0"/>
        <v>96.66666666666667</v>
      </c>
    </row>
    <row r="35" spans="1:5" ht="38.25">
      <c r="A35" s="12" t="s">
        <v>167</v>
      </c>
      <c r="B35" s="13" t="s">
        <v>90</v>
      </c>
      <c r="C35" s="17">
        <f>C36</f>
        <v>3</v>
      </c>
      <c r="D35" s="17">
        <f>D36</f>
        <v>2.9</v>
      </c>
      <c r="E35" s="15">
        <f t="shared" si="0"/>
        <v>96.66666666666667</v>
      </c>
    </row>
    <row r="36" spans="1:5" ht="76.5">
      <c r="A36" s="12" t="s">
        <v>327</v>
      </c>
      <c r="B36" s="13" t="s">
        <v>168</v>
      </c>
      <c r="C36" s="17">
        <v>3</v>
      </c>
      <c r="D36" s="17">
        <v>2.9</v>
      </c>
      <c r="E36" s="15">
        <f t="shared" si="0"/>
        <v>96.66666666666667</v>
      </c>
    </row>
    <row r="37" spans="1:5" ht="38.25" hidden="1">
      <c r="A37" s="32" t="s">
        <v>169</v>
      </c>
      <c r="B37" s="33" t="s">
        <v>91</v>
      </c>
      <c r="C37" s="17">
        <f>C38</f>
        <v>0</v>
      </c>
      <c r="D37" s="17">
        <f>D38</f>
        <v>0</v>
      </c>
      <c r="E37" s="15" t="e">
        <f t="shared" si="0"/>
        <v>#DIV/0!</v>
      </c>
    </row>
    <row r="38" spans="1:5" ht="25.5" hidden="1">
      <c r="A38" s="32" t="s">
        <v>170</v>
      </c>
      <c r="B38" s="33" t="s">
        <v>171</v>
      </c>
      <c r="C38" s="17">
        <f>C39+C41</f>
        <v>0</v>
      </c>
      <c r="D38" s="17">
        <f>D39+D41</f>
        <v>0</v>
      </c>
      <c r="E38" s="15" t="e">
        <f t="shared" si="0"/>
        <v>#DIV/0!</v>
      </c>
    </row>
    <row r="39" spans="1:5" ht="51" hidden="1">
      <c r="A39" s="32" t="s">
        <v>172</v>
      </c>
      <c r="B39" s="33" t="s">
        <v>92</v>
      </c>
      <c r="C39" s="17">
        <f>C40</f>
        <v>0</v>
      </c>
      <c r="D39" s="17">
        <f>D40</f>
        <v>0</v>
      </c>
      <c r="E39" s="15" t="e">
        <f t="shared" si="0"/>
        <v>#DIV/0!</v>
      </c>
    </row>
    <row r="40" spans="1:5" ht="63.75" hidden="1">
      <c r="A40" s="32" t="s">
        <v>173</v>
      </c>
      <c r="B40" s="33" t="s">
        <v>174</v>
      </c>
      <c r="C40" s="17"/>
      <c r="D40" s="17"/>
      <c r="E40" s="15" t="e">
        <f t="shared" si="0"/>
        <v>#DIV/0!</v>
      </c>
    </row>
    <row r="41" spans="1:5" ht="15" hidden="1">
      <c r="A41" s="32" t="s">
        <v>175</v>
      </c>
      <c r="B41" s="33" t="s">
        <v>123</v>
      </c>
      <c r="C41" s="17">
        <f>C42</f>
        <v>0</v>
      </c>
      <c r="D41" s="17">
        <f>D42</f>
        <v>0</v>
      </c>
      <c r="E41" s="15" t="e">
        <f t="shared" si="0"/>
        <v>#DIV/0!</v>
      </c>
    </row>
    <row r="42" spans="1:5" ht="25.5" hidden="1">
      <c r="A42" s="32" t="s">
        <v>176</v>
      </c>
      <c r="B42" s="33" t="s">
        <v>177</v>
      </c>
      <c r="C42" s="17"/>
      <c r="D42" s="17"/>
      <c r="E42" s="15" t="e">
        <f t="shared" si="0"/>
        <v>#DIV/0!</v>
      </c>
    </row>
    <row r="43" spans="1:5" ht="53.25" customHeight="1">
      <c r="A43" s="12" t="s">
        <v>178</v>
      </c>
      <c r="B43" s="30" t="s">
        <v>93</v>
      </c>
      <c r="C43" s="17">
        <f>C44</f>
        <v>349.5</v>
      </c>
      <c r="D43" s="17">
        <f>D44</f>
        <v>621.8</v>
      </c>
      <c r="E43" s="15">
        <f t="shared" si="0"/>
        <v>177.91130185979972</v>
      </c>
    </row>
    <row r="44" spans="1:5" ht="94.5" customHeight="1">
      <c r="A44" s="12" t="s">
        <v>179</v>
      </c>
      <c r="B44" s="18" t="s">
        <v>180</v>
      </c>
      <c r="C44" s="17">
        <f>C45+C47+C49+C51</f>
        <v>349.5</v>
      </c>
      <c r="D44" s="17">
        <f>D45+D47+D49+D51</f>
        <v>621.8</v>
      </c>
      <c r="E44" s="15">
        <f t="shared" si="0"/>
        <v>177.91130185979972</v>
      </c>
    </row>
    <row r="45" spans="1:5" ht="63.75" hidden="1">
      <c r="A45" s="12" t="s">
        <v>181</v>
      </c>
      <c r="B45" s="30" t="s">
        <v>94</v>
      </c>
      <c r="C45" s="17">
        <f>C46</f>
        <v>0</v>
      </c>
      <c r="D45" s="17">
        <f>D46</f>
        <v>0</v>
      </c>
      <c r="E45" s="15" t="e">
        <f t="shared" si="0"/>
        <v>#DIV/0!</v>
      </c>
    </row>
    <row r="46" spans="1:5" ht="102" hidden="1">
      <c r="A46" s="12" t="s">
        <v>182</v>
      </c>
      <c r="B46" s="18" t="s">
        <v>183</v>
      </c>
      <c r="C46" s="17"/>
      <c r="D46" s="17"/>
      <c r="E46" s="15" t="e">
        <f t="shared" si="0"/>
        <v>#DIV/0!</v>
      </c>
    </row>
    <row r="47" spans="1:5" ht="90.75" customHeight="1">
      <c r="A47" s="12" t="s">
        <v>184</v>
      </c>
      <c r="B47" s="18" t="s">
        <v>147</v>
      </c>
      <c r="C47" s="17">
        <f>C48</f>
        <v>23.9</v>
      </c>
      <c r="D47" s="17">
        <f>D48</f>
        <v>23.9</v>
      </c>
      <c r="E47" s="15">
        <f t="shared" si="0"/>
        <v>100</v>
      </c>
    </row>
    <row r="48" spans="1:5" ht="76.5">
      <c r="A48" s="12" t="s">
        <v>489</v>
      </c>
      <c r="B48" s="18" t="s">
        <v>446</v>
      </c>
      <c r="C48" s="17">
        <v>23.9</v>
      </c>
      <c r="D48" s="17">
        <v>23.9</v>
      </c>
      <c r="E48" s="15">
        <f aca="true" t="shared" si="1" ref="E48:E79">D48/C48*100</f>
        <v>100</v>
      </c>
    </row>
    <row r="49" spans="1:5" ht="51" hidden="1">
      <c r="A49" s="12" t="s">
        <v>185</v>
      </c>
      <c r="B49" s="13" t="s">
        <v>124</v>
      </c>
      <c r="C49" s="17">
        <f>C50</f>
        <v>0</v>
      </c>
      <c r="D49" s="17">
        <f>D50</f>
        <v>0</v>
      </c>
      <c r="E49" s="15" t="e">
        <f t="shared" si="1"/>
        <v>#DIV/0!</v>
      </c>
    </row>
    <row r="50" spans="1:5" ht="45.75" customHeight="1" hidden="1">
      <c r="A50" s="12" t="s">
        <v>186</v>
      </c>
      <c r="B50" s="13" t="s">
        <v>95</v>
      </c>
      <c r="C50" s="17"/>
      <c r="D50" s="17"/>
      <c r="E50" s="15" t="e">
        <f t="shared" si="1"/>
        <v>#DIV/0!</v>
      </c>
    </row>
    <row r="51" spans="1:5" ht="88.5" customHeight="1">
      <c r="A51" s="12" t="s">
        <v>490</v>
      </c>
      <c r="B51" s="135" t="s">
        <v>474</v>
      </c>
      <c r="C51" s="17">
        <f>C52</f>
        <v>325.6</v>
      </c>
      <c r="D51" s="17">
        <f>D52</f>
        <v>597.9</v>
      </c>
      <c r="E51" s="15">
        <f t="shared" si="1"/>
        <v>183.63022113022112</v>
      </c>
    </row>
    <row r="52" spans="1:5" ht="76.5">
      <c r="A52" s="12" t="s">
        <v>491</v>
      </c>
      <c r="B52" s="135" t="s">
        <v>475</v>
      </c>
      <c r="C52" s="17">
        <f>C53</f>
        <v>325.6</v>
      </c>
      <c r="D52" s="17">
        <f>D53</f>
        <v>597.9</v>
      </c>
      <c r="E52" s="15">
        <f t="shared" si="1"/>
        <v>183.63022113022112</v>
      </c>
    </row>
    <row r="53" spans="1:5" ht="76.5">
      <c r="A53" s="12" t="s">
        <v>492</v>
      </c>
      <c r="B53" s="135" t="s">
        <v>448</v>
      </c>
      <c r="C53" s="17">
        <v>325.6</v>
      </c>
      <c r="D53" s="17">
        <v>597.9</v>
      </c>
      <c r="E53" s="15">
        <f t="shared" si="1"/>
        <v>183.63022113022112</v>
      </c>
    </row>
    <row r="54" spans="1:5" ht="25.5" hidden="1">
      <c r="A54" s="12" t="s">
        <v>187</v>
      </c>
      <c r="B54" s="13" t="s">
        <v>96</v>
      </c>
      <c r="C54" s="17">
        <f>C55</f>
        <v>0</v>
      </c>
      <c r="D54" s="17">
        <f>D55</f>
        <v>0</v>
      </c>
      <c r="E54" s="15" t="e">
        <f t="shared" si="1"/>
        <v>#DIV/0!</v>
      </c>
    </row>
    <row r="55" spans="1:5" ht="25.5" hidden="1">
      <c r="A55" s="12" t="s">
        <v>188</v>
      </c>
      <c r="B55" s="13" t="s">
        <v>97</v>
      </c>
      <c r="C55" s="17">
        <f>C56+C57+C58+C59</f>
        <v>0</v>
      </c>
      <c r="D55" s="17">
        <f>D56+D57+D58+D59</f>
        <v>0</v>
      </c>
      <c r="E55" s="15" t="e">
        <f t="shared" si="1"/>
        <v>#DIV/0!</v>
      </c>
    </row>
    <row r="56" spans="1:5" ht="25.5" hidden="1">
      <c r="A56" s="12" t="s">
        <v>189</v>
      </c>
      <c r="B56" s="34" t="s">
        <v>190</v>
      </c>
      <c r="C56" s="17"/>
      <c r="D56" s="17"/>
      <c r="E56" s="15" t="e">
        <f t="shared" si="1"/>
        <v>#DIV/0!</v>
      </c>
    </row>
    <row r="57" spans="1:5" ht="25.5" hidden="1">
      <c r="A57" s="12" t="s">
        <v>191</v>
      </c>
      <c r="B57" s="23" t="s">
        <v>192</v>
      </c>
      <c r="C57" s="17"/>
      <c r="D57" s="17"/>
      <c r="E57" s="15" t="e">
        <f t="shared" si="1"/>
        <v>#DIV/0!</v>
      </c>
    </row>
    <row r="58" spans="1:5" ht="25.5" hidden="1">
      <c r="A58" s="12" t="s">
        <v>193</v>
      </c>
      <c r="B58" s="34" t="s">
        <v>194</v>
      </c>
      <c r="C58" s="17"/>
      <c r="D58" s="17"/>
      <c r="E58" s="15" t="e">
        <f t="shared" si="1"/>
        <v>#DIV/0!</v>
      </c>
    </row>
    <row r="59" spans="1:5" ht="51" hidden="1">
      <c r="A59" s="12" t="s">
        <v>195</v>
      </c>
      <c r="B59" s="34" t="s">
        <v>196</v>
      </c>
      <c r="C59" s="17"/>
      <c r="D59" s="17"/>
      <c r="E59" s="15" t="e">
        <f t="shared" si="1"/>
        <v>#DIV/0!</v>
      </c>
    </row>
    <row r="60" spans="1:5" ht="38.25">
      <c r="A60" s="12" t="s">
        <v>197</v>
      </c>
      <c r="B60" s="13" t="s">
        <v>98</v>
      </c>
      <c r="C60" s="17">
        <f>C61+C64</f>
        <v>46</v>
      </c>
      <c r="D60" s="17">
        <f>D61+D64</f>
        <v>46</v>
      </c>
      <c r="E60" s="15">
        <f t="shared" si="1"/>
        <v>100</v>
      </c>
    </row>
    <row r="61" spans="1:5" ht="15" hidden="1">
      <c r="A61" s="12" t="s">
        <v>198</v>
      </c>
      <c r="B61" s="13" t="s">
        <v>99</v>
      </c>
      <c r="C61" s="17">
        <f>C62</f>
        <v>0</v>
      </c>
      <c r="D61" s="17">
        <f>D62</f>
        <v>0</v>
      </c>
      <c r="E61" s="15" t="e">
        <f t="shared" si="1"/>
        <v>#DIV/0!</v>
      </c>
    </row>
    <row r="62" spans="1:5" ht="15" hidden="1">
      <c r="A62" s="12" t="s">
        <v>199</v>
      </c>
      <c r="B62" s="13" t="s">
        <v>100</v>
      </c>
      <c r="C62" s="17">
        <f>C63</f>
        <v>0</v>
      </c>
      <c r="D62" s="17">
        <f>D63</f>
        <v>0</v>
      </c>
      <c r="E62" s="15" t="e">
        <f t="shared" si="1"/>
        <v>#DIV/0!</v>
      </c>
    </row>
    <row r="63" spans="1:5" ht="38.25" hidden="1">
      <c r="A63" s="12" t="s">
        <v>200</v>
      </c>
      <c r="B63" s="19" t="s">
        <v>101</v>
      </c>
      <c r="C63" s="17"/>
      <c r="D63" s="17"/>
      <c r="E63" s="15" t="e">
        <f t="shared" si="1"/>
        <v>#DIV/0!</v>
      </c>
    </row>
    <row r="64" spans="1:5" ht="15">
      <c r="A64" s="12" t="s">
        <v>201</v>
      </c>
      <c r="B64" s="13" t="s">
        <v>102</v>
      </c>
      <c r="C64" s="17">
        <f>C65+C67</f>
        <v>46</v>
      </c>
      <c r="D64" s="17">
        <f>D65+D67</f>
        <v>46</v>
      </c>
      <c r="E64" s="15">
        <f t="shared" si="1"/>
        <v>100</v>
      </c>
    </row>
    <row r="65" spans="1:5" ht="38.25" hidden="1">
      <c r="A65" s="12" t="s">
        <v>202</v>
      </c>
      <c r="B65" s="13" t="s">
        <v>125</v>
      </c>
      <c r="C65" s="17">
        <f>C66</f>
        <v>0</v>
      </c>
      <c r="D65" s="17">
        <f>D66</f>
        <v>0</v>
      </c>
      <c r="E65" s="15" t="e">
        <f t="shared" si="1"/>
        <v>#DIV/0!</v>
      </c>
    </row>
    <row r="66" spans="1:5" ht="38.25" hidden="1">
      <c r="A66" s="12" t="s">
        <v>203</v>
      </c>
      <c r="B66" s="13" t="s">
        <v>126</v>
      </c>
      <c r="C66" s="17"/>
      <c r="D66" s="17"/>
      <c r="E66" s="15" t="e">
        <f t="shared" si="1"/>
        <v>#DIV/0!</v>
      </c>
    </row>
    <row r="67" spans="1:5" ht="15">
      <c r="A67" s="12" t="s">
        <v>204</v>
      </c>
      <c r="B67" s="13" t="s">
        <v>103</v>
      </c>
      <c r="C67" s="17">
        <f>C68</f>
        <v>46</v>
      </c>
      <c r="D67" s="17">
        <f>D68</f>
        <v>46</v>
      </c>
      <c r="E67" s="15">
        <f t="shared" si="1"/>
        <v>100</v>
      </c>
    </row>
    <row r="68" spans="1:5" ht="25.5">
      <c r="A68" s="12" t="s">
        <v>493</v>
      </c>
      <c r="B68" s="13" t="s">
        <v>460</v>
      </c>
      <c r="C68" s="17">
        <v>46</v>
      </c>
      <c r="D68" s="17">
        <v>46</v>
      </c>
      <c r="E68" s="15">
        <f t="shared" si="1"/>
        <v>100</v>
      </c>
    </row>
    <row r="69" spans="1:5" ht="25.5" hidden="1">
      <c r="A69" s="12" t="s">
        <v>205</v>
      </c>
      <c r="B69" s="13" t="s">
        <v>104</v>
      </c>
      <c r="C69" s="17">
        <f>C70+C73</f>
        <v>0</v>
      </c>
      <c r="D69" s="17">
        <f>D70+D73</f>
        <v>0</v>
      </c>
      <c r="E69" s="15" t="e">
        <f t="shared" si="1"/>
        <v>#DIV/0!</v>
      </c>
    </row>
    <row r="70" spans="1:5" ht="38.25" hidden="1">
      <c r="A70" s="12" t="s">
        <v>206</v>
      </c>
      <c r="B70" s="35" t="s">
        <v>127</v>
      </c>
      <c r="C70" s="17">
        <f>C71</f>
        <v>0</v>
      </c>
      <c r="D70" s="17">
        <f>D71</f>
        <v>0</v>
      </c>
      <c r="E70" s="15" t="e">
        <f t="shared" si="1"/>
        <v>#DIV/0!</v>
      </c>
    </row>
    <row r="71" spans="1:5" ht="38.25" hidden="1">
      <c r="A71" s="12" t="s">
        <v>207</v>
      </c>
      <c r="B71" s="13" t="s">
        <v>105</v>
      </c>
      <c r="C71" s="17">
        <f>C72</f>
        <v>0</v>
      </c>
      <c r="D71" s="17">
        <f>D72</f>
        <v>0</v>
      </c>
      <c r="E71" s="15" t="e">
        <f t="shared" si="1"/>
        <v>#DIV/0!</v>
      </c>
    </row>
    <row r="72" spans="1:5" ht="63.75" hidden="1">
      <c r="A72" s="12" t="s">
        <v>208</v>
      </c>
      <c r="B72" s="19" t="s">
        <v>209</v>
      </c>
      <c r="C72" s="17"/>
      <c r="D72" s="17"/>
      <c r="E72" s="15" t="e">
        <f t="shared" si="1"/>
        <v>#DIV/0!</v>
      </c>
    </row>
    <row r="73" spans="1:5" ht="76.5" hidden="1">
      <c r="A73" s="12" t="s">
        <v>210</v>
      </c>
      <c r="B73" s="13" t="s">
        <v>128</v>
      </c>
      <c r="C73" s="17">
        <f>C74</f>
        <v>0</v>
      </c>
      <c r="D73" s="17">
        <f>D74</f>
        <v>0</v>
      </c>
      <c r="E73" s="15" t="e">
        <f t="shared" si="1"/>
        <v>#DIV/0!</v>
      </c>
    </row>
    <row r="74" spans="1:5" ht="81.75" customHeight="1" hidden="1">
      <c r="A74" s="12" t="s">
        <v>211</v>
      </c>
      <c r="B74" s="30" t="s">
        <v>129</v>
      </c>
      <c r="C74" s="17">
        <f>C75</f>
        <v>0</v>
      </c>
      <c r="D74" s="17">
        <f>D75</f>
        <v>0</v>
      </c>
      <c r="E74" s="15" t="e">
        <f t="shared" si="1"/>
        <v>#DIV/0!</v>
      </c>
    </row>
    <row r="75" spans="1:5" ht="89.25" hidden="1">
      <c r="A75" s="12" t="s">
        <v>212</v>
      </c>
      <c r="B75" s="30" t="s">
        <v>130</v>
      </c>
      <c r="C75" s="17"/>
      <c r="D75" s="17"/>
      <c r="E75" s="15" t="e">
        <f t="shared" si="1"/>
        <v>#DIV/0!</v>
      </c>
    </row>
    <row r="76" spans="1:5" ht="25.5" hidden="1">
      <c r="A76" s="32" t="s">
        <v>213</v>
      </c>
      <c r="B76" s="33" t="s">
        <v>214</v>
      </c>
      <c r="C76" s="17">
        <f>C77+C79+C83+C85+C87+C88+C78+C81</f>
        <v>0</v>
      </c>
      <c r="D76" s="17">
        <f>D77+D79+D83+D85+D87+D88+D78+D81</f>
        <v>0</v>
      </c>
      <c r="E76" s="15" t="e">
        <f t="shared" si="1"/>
        <v>#DIV/0!</v>
      </c>
    </row>
    <row r="77" spans="1:5" ht="114.75" hidden="1">
      <c r="A77" s="32" t="s">
        <v>215</v>
      </c>
      <c r="B77" s="33" t="s">
        <v>216</v>
      </c>
      <c r="C77" s="17"/>
      <c r="D77" s="17"/>
      <c r="E77" s="15" t="e">
        <f t="shared" si="1"/>
        <v>#DIV/0!</v>
      </c>
    </row>
    <row r="78" spans="1:5" ht="25.5" hidden="1">
      <c r="A78" s="32" t="s">
        <v>304</v>
      </c>
      <c r="B78" s="33" t="s">
        <v>305</v>
      </c>
      <c r="C78" s="17"/>
      <c r="D78" s="17"/>
      <c r="E78" s="15" t="e">
        <f t="shared" si="1"/>
        <v>#DIV/0!</v>
      </c>
    </row>
    <row r="79" spans="1:5" ht="38.25" hidden="1">
      <c r="A79" s="32" t="s">
        <v>217</v>
      </c>
      <c r="B79" s="33" t="s">
        <v>148</v>
      </c>
      <c r="C79" s="17">
        <f>C80</f>
        <v>0</v>
      </c>
      <c r="D79" s="17">
        <f>D80</f>
        <v>0</v>
      </c>
      <c r="E79" s="15" t="e">
        <f t="shared" si="1"/>
        <v>#DIV/0!</v>
      </c>
    </row>
    <row r="80" spans="1:5" ht="51" hidden="1">
      <c r="A80" s="32" t="s">
        <v>218</v>
      </c>
      <c r="B80" s="33" t="s">
        <v>149</v>
      </c>
      <c r="C80" s="17"/>
      <c r="D80" s="17"/>
      <c r="E80" s="15" t="e">
        <f aca="true" t="shared" si="2" ref="E80:E111">D80/C80*100</f>
        <v>#DIV/0!</v>
      </c>
    </row>
    <row r="81" spans="1:5" ht="63.75" hidden="1">
      <c r="A81" s="32" t="s">
        <v>320</v>
      </c>
      <c r="B81" s="33" t="s">
        <v>322</v>
      </c>
      <c r="C81" s="17">
        <f>C82</f>
        <v>0</v>
      </c>
      <c r="D81" s="17">
        <f>D82</f>
        <v>0</v>
      </c>
      <c r="E81" s="15" t="e">
        <f t="shared" si="2"/>
        <v>#DIV/0!</v>
      </c>
    </row>
    <row r="82" spans="1:5" ht="76.5" hidden="1">
      <c r="A82" s="32" t="s">
        <v>321</v>
      </c>
      <c r="B82" s="33" t="s">
        <v>323</v>
      </c>
      <c r="C82" s="17"/>
      <c r="D82" s="17"/>
      <c r="E82" s="15" t="e">
        <f t="shared" si="2"/>
        <v>#DIV/0!</v>
      </c>
    </row>
    <row r="83" spans="1:5" ht="25.5" hidden="1">
      <c r="A83" s="32" t="s">
        <v>219</v>
      </c>
      <c r="B83" s="33" t="s">
        <v>136</v>
      </c>
      <c r="C83" s="17">
        <f>C84</f>
        <v>0</v>
      </c>
      <c r="D83" s="17">
        <f>D84</f>
        <v>0</v>
      </c>
      <c r="E83" s="15" t="e">
        <f t="shared" si="2"/>
        <v>#DIV/0!</v>
      </c>
    </row>
    <row r="84" spans="1:5" ht="38.25" hidden="1">
      <c r="A84" s="32" t="s">
        <v>220</v>
      </c>
      <c r="B84" s="33" t="s">
        <v>221</v>
      </c>
      <c r="C84" s="17"/>
      <c r="D84" s="17"/>
      <c r="E84" s="15" t="e">
        <f t="shared" si="2"/>
        <v>#DIV/0!</v>
      </c>
    </row>
    <row r="85" spans="1:5" ht="63.75" hidden="1">
      <c r="A85" s="32" t="s">
        <v>222</v>
      </c>
      <c r="B85" s="33" t="s">
        <v>223</v>
      </c>
      <c r="C85" s="17">
        <f>C86</f>
        <v>0</v>
      </c>
      <c r="D85" s="17">
        <f>D86</f>
        <v>0</v>
      </c>
      <c r="E85" s="15" t="e">
        <f t="shared" si="2"/>
        <v>#DIV/0!</v>
      </c>
    </row>
    <row r="86" spans="1:5" ht="76.5" hidden="1">
      <c r="A86" s="32" t="s">
        <v>224</v>
      </c>
      <c r="B86" s="33" t="s">
        <v>225</v>
      </c>
      <c r="C86" s="17"/>
      <c r="D86" s="17"/>
      <c r="E86" s="15" t="e">
        <f t="shared" si="2"/>
        <v>#DIV/0!</v>
      </c>
    </row>
    <row r="87" spans="1:5" ht="76.5" hidden="1">
      <c r="A87" s="32" t="s">
        <v>226</v>
      </c>
      <c r="B87" s="33" t="s">
        <v>227</v>
      </c>
      <c r="C87" s="17"/>
      <c r="D87" s="17"/>
      <c r="E87" s="15" t="e">
        <f t="shared" si="2"/>
        <v>#DIV/0!</v>
      </c>
    </row>
    <row r="88" spans="1:5" ht="25.5" hidden="1">
      <c r="A88" s="32" t="s">
        <v>228</v>
      </c>
      <c r="B88" s="33" t="s">
        <v>106</v>
      </c>
      <c r="C88" s="17">
        <f>C89</f>
        <v>0</v>
      </c>
      <c r="D88" s="17">
        <f>D89</f>
        <v>0</v>
      </c>
      <c r="E88" s="15" t="e">
        <f t="shared" si="2"/>
        <v>#DIV/0!</v>
      </c>
    </row>
    <row r="89" spans="1:5" ht="38.25" hidden="1">
      <c r="A89" s="32" t="s">
        <v>229</v>
      </c>
      <c r="B89" s="33" t="s">
        <v>107</v>
      </c>
      <c r="C89" s="17"/>
      <c r="D89" s="17"/>
      <c r="E89" s="15" t="e">
        <f t="shared" si="2"/>
        <v>#DIV/0!</v>
      </c>
    </row>
    <row r="90" spans="1:5" ht="25.5">
      <c r="A90" s="36" t="s">
        <v>230</v>
      </c>
      <c r="B90" s="37" t="s">
        <v>108</v>
      </c>
      <c r="C90" s="20">
        <f>C91+C124</f>
        <v>15337.7</v>
      </c>
      <c r="D90" s="20">
        <f>D91+D124+D128+D136</f>
        <v>14260.999999999998</v>
      </c>
      <c r="E90" s="11">
        <f t="shared" si="2"/>
        <v>92.98004264003076</v>
      </c>
    </row>
    <row r="91" spans="1:5" ht="38.25">
      <c r="A91" s="32" t="s">
        <v>231</v>
      </c>
      <c r="B91" s="38" t="s">
        <v>232</v>
      </c>
      <c r="C91" s="17">
        <f>C92+C97+C106+C119</f>
        <v>15337.7</v>
      </c>
      <c r="D91" s="17">
        <f>D92+D97+D106+D119</f>
        <v>14489.599999999999</v>
      </c>
      <c r="E91" s="15">
        <f t="shared" si="2"/>
        <v>94.47048775240093</v>
      </c>
    </row>
    <row r="92" spans="1:5" ht="25.5">
      <c r="A92" s="32" t="s">
        <v>233</v>
      </c>
      <c r="B92" s="38" t="s">
        <v>131</v>
      </c>
      <c r="C92" s="17">
        <f>C93+C95</f>
        <v>5155.5</v>
      </c>
      <c r="D92" s="17">
        <f>D93+D95</f>
        <v>5155.5</v>
      </c>
      <c r="E92" s="15">
        <f t="shared" si="2"/>
        <v>100</v>
      </c>
    </row>
    <row r="93" spans="1:5" ht="25.5">
      <c r="A93" s="32" t="s">
        <v>234</v>
      </c>
      <c r="B93" s="38" t="s">
        <v>109</v>
      </c>
      <c r="C93" s="17">
        <f>C94</f>
        <v>5155.5</v>
      </c>
      <c r="D93" s="17">
        <f>D94</f>
        <v>5155.5</v>
      </c>
      <c r="E93" s="15">
        <f t="shared" si="2"/>
        <v>100</v>
      </c>
    </row>
    <row r="94" spans="1:5" ht="25.5">
      <c r="A94" s="32" t="s">
        <v>494</v>
      </c>
      <c r="B94" s="38" t="s">
        <v>450</v>
      </c>
      <c r="C94" s="17">
        <v>5155.5</v>
      </c>
      <c r="D94" s="17">
        <v>5155.5</v>
      </c>
      <c r="E94" s="15">
        <f t="shared" si="2"/>
        <v>100</v>
      </c>
    </row>
    <row r="95" spans="1:5" ht="25.5" hidden="1">
      <c r="A95" s="32" t="s">
        <v>318</v>
      </c>
      <c r="B95" s="38" t="s">
        <v>319</v>
      </c>
      <c r="C95" s="17">
        <f>C96</f>
        <v>0</v>
      </c>
      <c r="D95" s="17">
        <f>D96</f>
        <v>0</v>
      </c>
      <c r="E95" s="15" t="e">
        <f t="shared" si="2"/>
        <v>#DIV/0!</v>
      </c>
    </row>
    <row r="96" spans="1:5" ht="38.25" hidden="1">
      <c r="A96" s="32" t="s">
        <v>317</v>
      </c>
      <c r="B96" s="38" t="s">
        <v>316</v>
      </c>
      <c r="C96" s="17"/>
      <c r="D96" s="17"/>
      <c r="E96" s="15" t="e">
        <f t="shared" si="2"/>
        <v>#DIV/0!</v>
      </c>
    </row>
    <row r="97" spans="1:5" ht="25.5">
      <c r="A97" s="32" t="s">
        <v>235</v>
      </c>
      <c r="B97" s="38" t="s">
        <v>132</v>
      </c>
      <c r="C97" s="17">
        <f>C98+C104+C100+C102</f>
        <v>777.3</v>
      </c>
      <c r="D97" s="17">
        <f>D98+D104+D100+D102</f>
        <v>666.2</v>
      </c>
      <c r="E97" s="15">
        <f t="shared" si="2"/>
        <v>85.70693425961663</v>
      </c>
    </row>
    <row r="98" spans="1:5" ht="89.25">
      <c r="A98" s="32" t="s">
        <v>236</v>
      </c>
      <c r="B98" s="38" t="s">
        <v>237</v>
      </c>
      <c r="C98" s="17">
        <f>C99</f>
        <v>777.3</v>
      </c>
      <c r="D98" s="17">
        <f>D99</f>
        <v>666.2</v>
      </c>
      <c r="E98" s="15">
        <f t="shared" si="2"/>
        <v>85.70693425961663</v>
      </c>
    </row>
    <row r="99" spans="1:5" ht="89.25">
      <c r="A99" s="32" t="s">
        <v>495</v>
      </c>
      <c r="B99" s="38" t="s">
        <v>452</v>
      </c>
      <c r="C99" s="17">
        <v>777.3</v>
      </c>
      <c r="D99" s="17">
        <v>666.2</v>
      </c>
      <c r="E99" s="15">
        <f t="shared" si="2"/>
        <v>85.70693425961663</v>
      </c>
    </row>
    <row r="100" spans="1:5" ht="25.5" hidden="1">
      <c r="A100" s="32" t="s">
        <v>292</v>
      </c>
      <c r="B100" s="38" t="s">
        <v>293</v>
      </c>
      <c r="C100" s="17">
        <f>C101</f>
        <v>0</v>
      </c>
      <c r="D100" s="17">
        <f>D101</f>
        <v>0</v>
      </c>
      <c r="E100" s="15" t="e">
        <f t="shared" si="2"/>
        <v>#DIV/0!</v>
      </c>
    </row>
    <row r="101" spans="1:5" ht="38.25" hidden="1">
      <c r="A101" s="32" t="s">
        <v>294</v>
      </c>
      <c r="B101" s="38" t="s">
        <v>295</v>
      </c>
      <c r="C101" s="17"/>
      <c r="D101" s="17"/>
      <c r="E101" s="15" t="e">
        <f t="shared" si="2"/>
        <v>#DIV/0!</v>
      </c>
    </row>
    <row r="102" spans="1:5" ht="51" hidden="1">
      <c r="A102" s="32" t="s">
        <v>296</v>
      </c>
      <c r="B102" s="38" t="s">
        <v>297</v>
      </c>
      <c r="C102" s="17">
        <f>C103</f>
        <v>0</v>
      </c>
      <c r="D102" s="17">
        <f>D103</f>
        <v>0</v>
      </c>
      <c r="E102" s="15" t="e">
        <f t="shared" si="2"/>
        <v>#DIV/0!</v>
      </c>
    </row>
    <row r="103" spans="1:5" ht="63.75" hidden="1">
      <c r="A103" s="32" t="s">
        <v>298</v>
      </c>
      <c r="B103" s="38" t="s">
        <v>299</v>
      </c>
      <c r="C103" s="17"/>
      <c r="D103" s="17"/>
      <c r="E103" s="15" t="e">
        <f t="shared" si="2"/>
        <v>#DIV/0!</v>
      </c>
    </row>
    <row r="104" spans="1:5" ht="15" hidden="1">
      <c r="A104" s="32" t="s">
        <v>238</v>
      </c>
      <c r="B104" s="38" t="s">
        <v>110</v>
      </c>
      <c r="C104" s="17">
        <f>C105</f>
        <v>0</v>
      </c>
      <c r="D104" s="17">
        <f>D105</f>
        <v>0</v>
      </c>
      <c r="E104" s="15" t="e">
        <f t="shared" si="2"/>
        <v>#DIV/0!</v>
      </c>
    </row>
    <row r="105" spans="1:5" ht="25.5" hidden="1">
      <c r="A105" s="32" t="s">
        <v>239</v>
      </c>
      <c r="B105" s="38" t="s">
        <v>111</v>
      </c>
      <c r="C105" s="17"/>
      <c r="D105" s="17"/>
      <c r="E105" s="15" t="e">
        <f t="shared" si="2"/>
        <v>#DIV/0!</v>
      </c>
    </row>
    <row r="106" spans="1:5" ht="25.5">
      <c r="A106" s="32" t="s">
        <v>240</v>
      </c>
      <c r="B106" s="38" t="s">
        <v>133</v>
      </c>
      <c r="C106" s="17">
        <f>C107+C109+C111+C115+C117+C113</f>
        <v>267.1</v>
      </c>
      <c r="D106" s="17">
        <f>D107+D109+D111+D115+D117+D113</f>
        <v>267.1</v>
      </c>
      <c r="E106" s="15">
        <f t="shared" si="2"/>
        <v>100</v>
      </c>
    </row>
    <row r="107" spans="1:5" ht="38.25">
      <c r="A107" s="32" t="s">
        <v>241</v>
      </c>
      <c r="B107" s="38" t="s">
        <v>114</v>
      </c>
      <c r="C107" s="17">
        <f>C108</f>
        <v>63.6</v>
      </c>
      <c r="D107" s="17">
        <f>D108</f>
        <v>63.6</v>
      </c>
      <c r="E107" s="15">
        <f t="shared" si="2"/>
        <v>100</v>
      </c>
    </row>
    <row r="108" spans="1:5" ht="38.25">
      <c r="A108" s="32" t="s">
        <v>496</v>
      </c>
      <c r="B108" s="38" t="s">
        <v>444</v>
      </c>
      <c r="C108" s="17">
        <v>63.6</v>
      </c>
      <c r="D108" s="17">
        <v>63.6</v>
      </c>
      <c r="E108" s="15">
        <f t="shared" si="2"/>
        <v>100</v>
      </c>
    </row>
    <row r="109" spans="1:5" ht="63.75" hidden="1">
      <c r="A109" s="32" t="s">
        <v>242</v>
      </c>
      <c r="B109" s="38" t="s">
        <v>243</v>
      </c>
      <c r="C109" s="17">
        <f>C110</f>
        <v>0</v>
      </c>
      <c r="D109" s="17">
        <f>D110</f>
        <v>0</v>
      </c>
      <c r="E109" s="15" t="e">
        <f t="shared" si="2"/>
        <v>#DIV/0!</v>
      </c>
    </row>
    <row r="110" spans="1:5" ht="72" customHeight="1" hidden="1">
      <c r="A110" s="32" t="s">
        <v>244</v>
      </c>
      <c r="B110" s="38" t="s">
        <v>245</v>
      </c>
      <c r="C110" s="17"/>
      <c r="D110" s="17"/>
      <c r="E110" s="15" t="e">
        <f t="shared" si="2"/>
        <v>#DIV/0!</v>
      </c>
    </row>
    <row r="111" spans="1:5" ht="38.25">
      <c r="A111" s="32" t="s">
        <v>497</v>
      </c>
      <c r="B111" s="38" t="s">
        <v>476</v>
      </c>
      <c r="C111" s="17">
        <f>C112</f>
        <v>203.5</v>
      </c>
      <c r="D111" s="17">
        <f>D112</f>
        <v>203.5</v>
      </c>
      <c r="E111" s="15">
        <f t="shared" si="2"/>
        <v>100</v>
      </c>
    </row>
    <row r="112" spans="1:5" ht="51">
      <c r="A112" s="32" t="s">
        <v>498</v>
      </c>
      <c r="B112" s="38" t="s">
        <v>454</v>
      </c>
      <c r="C112" s="17">
        <v>203.5</v>
      </c>
      <c r="D112" s="17">
        <v>203.5</v>
      </c>
      <c r="E112" s="15">
        <f aca="true" t="shared" si="3" ref="E112:E127">D112/C112*100</f>
        <v>100</v>
      </c>
    </row>
    <row r="113" spans="1:5" ht="51" hidden="1">
      <c r="A113" s="32" t="s">
        <v>300</v>
      </c>
      <c r="B113" s="38" t="s">
        <v>301</v>
      </c>
      <c r="C113" s="17">
        <f>C114</f>
        <v>0</v>
      </c>
      <c r="D113" s="17">
        <f>D114</f>
        <v>0</v>
      </c>
      <c r="E113" s="15" t="e">
        <f t="shared" si="3"/>
        <v>#DIV/0!</v>
      </c>
    </row>
    <row r="114" spans="1:5" ht="51" hidden="1">
      <c r="A114" s="32" t="s">
        <v>302</v>
      </c>
      <c r="B114" s="38" t="s">
        <v>303</v>
      </c>
      <c r="C114" s="17"/>
      <c r="D114" s="17"/>
      <c r="E114" s="15" t="e">
        <f t="shared" si="3"/>
        <v>#DIV/0!</v>
      </c>
    </row>
    <row r="115" spans="1:5" ht="30" customHeight="1" hidden="1">
      <c r="A115" s="32" t="s">
        <v>246</v>
      </c>
      <c r="B115" s="38" t="s">
        <v>112</v>
      </c>
      <c r="C115" s="17">
        <f>C116</f>
        <v>0</v>
      </c>
      <c r="D115" s="17">
        <f>D116</f>
        <v>0</v>
      </c>
      <c r="E115" s="15" t="e">
        <f t="shared" si="3"/>
        <v>#DIV/0!</v>
      </c>
    </row>
    <row r="116" spans="1:5" ht="38.25" hidden="1">
      <c r="A116" s="32" t="s">
        <v>247</v>
      </c>
      <c r="B116" s="38" t="s">
        <v>113</v>
      </c>
      <c r="C116" s="17"/>
      <c r="D116" s="17"/>
      <c r="E116" s="15" t="e">
        <f t="shared" si="3"/>
        <v>#DIV/0!</v>
      </c>
    </row>
    <row r="117" spans="1:5" ht="15" hidden="1">
      <c r="A117" s="32" t="s">
        <v>248</v>
      </c>
      <c r="B117" s="38" t="s">
        <v>249</v>
      </c>
      <c r="C117" s="17">
        <f>C118</f>
        <v>0</v>
      </c>
      <c r="D117" s="17">
        <f>D118</f>
        <v>0</v>
      </c>
      <c r="E117" s="15" t="e">
        <f t="shared" si="3"/>
        <v>#DIV/0!</v>
      </c>
    </row>
    <row r="118" spans="1:5" ht="25.5" hidden="1">
      <c r="A118" s="32" t="s">
        <v>250</v>
      </c>
      <c r="B118" s="38" t="s">
        <v>251</v>
      </c>
      <c r="C118" s="17"/>
      <c r="D118" s="17"/>
      <c r="E118" s="15" t="e">
        <f t="shared" si="3"/>
        <v>#DIV/0!</v>
      </c>
    </row>
    <row r="119" spans="1:5" ht="15">
      <c r="A119" s="32" t="s">
        <v>252</v>
      </c>
      <c r="B119" s="38" t="s">
        <v>13</v>
      </c>
      <c r="C119" s="17">
        <f>C120+C122</f>
        <v>9137.8</v>
      </c>
      <c r="D119" s="17">
        <f>D120+D122</f>
        <v>8400.8</v>
      </c>
      <c r="E119" s="15">
        <f t="shared" si="3"/>
        <v>91.93460132635865</v>
      </c>
    </row>
    <row r="120" spans="1:5" ht="63.75" hidden="1">
      <c r="A120" s="32" t="s">
        <v>253</v>
      </c>
      <c r="B120" s="38" t="s">
        <v>115</v>
      </c>
      <c r="C120" s="17">
        <f>C121</f>
        <v>0</v>
      </c>
      <c r="D120" s="17">
        <f>D121</f>
        <v>0</v>
      </c>
      <c r="E120" s="15" t="e">
        <f t="shared" si="3"/>
        <v>#DIV/0!</v>
      </c>
    </row>
    <row r="121" spans="1:5" ht="63.75" hidden="1">
      <c r="A121" s="32" t="s">
        <v>254</v>
      </c>
      <c r="B121" s="39" t="s">
        <v>255</v>
      </c>
      <c r="C121" s="40"/>
      <c r="D121" s="40"/>
      <c r="E121" s="15" t="e">
        <f t="shared" si="3"/>
        <v>#DIV/0!</v>
      </c>
    </row>
    <row r="122" spans="1:5" ht="25.5">
      <c r="A122" s="32" t="s">
        <v>256</v>
      </c>
      <c r="B122" s="39" t="s">
        <v>137</v>
      </c>
      <c r="C122" s="40">
        <f>C123</f>
        <v>9137.8</v>
      </c>
      <c r="D122" s="40">
        <f>D123</f>
        <v>8400.8</v>
      </c>
      <c r="E122" s="15">
        <f t="shared" si="3"/>
        <v>91.93460132635865</v>
      </c>
    </row>
    <row r="123" spans="1:5" ht="25.5">
      <c r="A123" s="32" t="s">
        <v>499</v>
      </c>
      <c r="B123" s="39" t="s">
        <v>456</v>
      </c>
      <c r="C123" s="40">
        <v>9137.8</v>
      </c>
      <c r="D123" s="40">
        <v>8400.8</v>
      </c>
      <c r="E123" s="15">
        <f t="shared" si="3"/>
        <v>91.93460132635865</v>
      </c>
    </row>
    <row r="124" spans="1:5" ht="15" hidden="1">
      <c r="A124" s="32" t="s">
        <v>257</v>
      </c>
      <c r="B124" s="39" t="s">
        <v>138</v>
      </c>
      <c r="C124" s="40">
        <f>C125</f>
        <v>0</v>
      </c>
      <c r="D124" s="40">
        <f>D125</f>
        <v>0</v>
      </c>
      <c r="E124" s="15" t="e">
        <f t="shared" si="3"/>
        <v>#DIV/0!</v>
      </c>
    </row>
    <row r="125" spans="1:5" ht="25.5" hidden="1">
      <c r="A125" s="32" t="s">
        <v>258</v>
      </c>
      <c r="B125" s="39" t="s">
        <v>139</v>
      </c>
      <c r="C125" s="40">
        <f>C126+C127</f>
        <v>0</v>
      </c>
      <c r="D125" s="40">
        <f>D126+D127</f>
        <v>0</v>
      </c>
      <c r="E125" s="15" t="e">
        <f t="shared" si="3"/>
        <v>#DIV/0!</v>
      </c>
    </row>
    <row r="126" spans="1:5" ht="54.75" customHeight="1" hidden="1">
      <c r="A126" s="32" t="s">
        <v>259</v>
      </c>
      <c r="B126" s="39" t="s">
        <v>260</v>
      </c>
      <c r="C126" s="40"/>
      <c r="D126" s="40"/>
      <c r="E126" s="15" t="e">
        <f t="shared" si="3"/>
        <v>#DIV/0!</v>
      </c>
    </row>
    <row r="127" spans="1:5" ht="25.5" hidden="1">
      <c r="A127" s="32" t="s">
        <v>261</v>
      </c>
      <c r="B127" s="39" t="s">
        <v>139</v>
      </c>
      <c r="C127" s="40"/>
      <c r="D127" s="40"/>
      <c r="E127" s="15" t="e">
        <f t="shared" si="3"/>
        <v>#DIV/0!</v>
      </c>
    </row>
    <row r="128" spans="1:5" ht="105.75" customHeight="1" hidden="1">
      <c r="A128" s="32" t="s">
        <v>262</v>
      </c>
      <c r="B128" s="39" t="s">
        <v>263</v>
      </c>
      <c r="C128" s="40">
        <f>C129+C132</f>
        <v>0</v>
      </c>
      <c r="D128" s="40">
        <f>D129+D132</f>
        <v>0</v>
      </c>
      <c r="E128" s="15">
        <v>0</v>
      </c>
    </row>
    <row r="129" spans="1:5" ht="76.5" hidden="1">
      <c r="A129" s="32" t="s">
        <v>264</v>
      </c>
      <c r="B129" s="39" t="s">
        <v>265</v>
      </c>
      <c r="C129" s="40">
        <f>C130</f>
        <v>0</v>
      </c>
      <c r="D129" s="40">
        <f>D130</f>
        <v>0</v>
      </c>
      <c r="E129" s="15">
        <v>0</v>
      </c>
    </row>
    <row r="130" spans="1:5" ht="36.75" customHeight="1" hidden="1">
      <c r="A130" s="32" t="s">
        <v>266</v>
      </c>
      <c r="B130" s="39" t="s">
        <v>267</v>
      </c>
      <c r="C130" s="40">
        <f>C131</f>
        <v>0</v>
      </c>
      <c r="D130" s="40">
        <f>D131</f>
        <v>0</v>
      </c>
      <c r="E130" s="15">
        <v>0</v>
      </c>
    </row>
    <row r="131" spans="1:5" ht="63.75" hidden="1">
      <c r="A131" s="32" t="s">
        <v>268</v>
      </c>
      <c r="B131" s="39" t="s">
        <v>269</v>
      </c>
      <c r="C131" s="40"/>
      <c r="D131" s="40"/>
      <c r="E131" s="15">
        <v>0</v>
      </c>
    </row>
    <row r="132" spans="1:5" ht="44.25" customHeight="1" hidden="1">
      <c r="A132" s="32" t="s">
        <v>270</v>
      </c>
      <c r="B132" s="39" t="s">
        <v>271</v>
      </c>
      <c r="C132" s="40">
        <f>C133</f>
        <v>0</v>
      </c>
      <c r="D132" s="40">
        <f>D133</f>
        <v>0</v>
      </c>
      <c r="E132" s="15">
        <v>0</v>
      </c>
    </row>
    <row r="133" spans="1:5" ht="38.25" hidden="1">
      <c r="A133" s="32" t="s">
        <v>272</v>
      </c>
      <c r="B133" s="39" t="s">
        <v>273</v>
      </c>
      <c r="C133" s="40">
        <f>C134+C135</f>
        <v>0</v>
      </c>
      <c r="D133" s="40">
        <f>D134+D135</f>
        <v>0</v>
      </c>
      <c r="E133" s="15">
        <v>0</v>
      </c>
    </row>
    <row r="134" spans="1:5" ht="38.25" hidden="1">
      <c r="A134" s="32" t="s">
        <v>274</v>
      </c>
      <c r="B134" s="39" t="s">
        <v>275</v>
      </c>
      <c r="C134" s="40"/>
      <c r="D134" s="40"/>
      <c r="E134" s="15">
        <v>0</v>
      </c>
    </row>
    <row r="135" spans="1:5" ht="38.25" hidden="1">
      <c r="A135" s="32" t="s">
        <v>276</v>
      </c>
      <c r="B135" s="39" t="s">
        <v>277</v>
      </c>
      <c r="C135" s="40"/>
      <c r="D135" s="40"/>
      <c r="E135" s="15">
        <v>0</v>
      </c>
    </row>
    <row r="136" spans="1:5" ht="60" customHeight="1">
      <c r="A136" s="32" t="s">
        <v>278</v>
      </c>
      <c r="B136" s="39" t="s">
        <v>279</v>
      </c>
      <c r="C136" s="40">
        <f>C137</f>
        <v>0</v>
      </c>
      <c r="D136" s="40">
        <f>D137</f>
        <v>-228.6</v>
      </c>
      <c r="E136" s="15">
        <v>0</v>
      </c>
    </row>
    <row r="137" spans="1:5" ht="51">
      <c r="A137" s="32" t="s">
        <v>280</v>
      </c>
      <c r="B137" s="39" t="s">
        <v>281</v>
      </c>
      <c r="C137" s="40">
        <f>C138+C139</f>
        <v>0</v>
      </c>
      <c r="D137" s="40">
        <f>D138+D139</f>
        <v>-228.6</v>
      </c>
      <c r="E137" s="15">
        <v>0</v>
      </c>
    </row>
    <row r="138" spans="1:5" ht="70.5" customHeight="1" hidden="1">
      <c r="A138" s="32" t="s">
        <v>282</v>
      </c>
      <c r="B138" s="39" t="s">
        <v>283</v>
      </c>
      <c r="C138" s="40"/>
      <c r="D138" s="40"/>
      <c r="E138" s="15">
        <v>0</v>
      </c>
    </row>
    <row r="139" spans="1:5" ht="51">
      <c r="A139" s="32" t="s">
        <v>500</v>
      </c>
      <c r="B139" s="39" t="s">
        <v>462</v>
      </c>
      <c r="C139" s="40">
        <v>0</v>
      </c>
      <c r="D139" s="40">
        <v>-228.6</v>
      </c>
      <c r="E139" s="15">
        <v>0</v>
      </c>
    </row>
    <row r="140" spans="1:5" ht="15">
      <c r="A140" s="9" t="s">
        <v>116</v>
      </c>
      <c r="B140" s="24"/>
      <c r="C140" s="21">
        <f>C11+C90</f>
        <v>26004.800000000003</v>
      </c>
      <c r="D140" s="21">
        <f>D11+D90</f>
        <v>25427.799999999996</v>
      </c>
      <c r="E140" s="10">
        <f>D140/C140*100</f>
        <v>97.7811788592875</v>
      </c>
    </row>
    <row r="141" ht="54.75" customHeight="1"/>
  </sheetData>
  <sheetProtection/>
  <mergeCells count="5">
    <mergeCell ref="A6:E6"/>
    <mergeCell ref="D1:E1"/>
    <mergeCell ref="D2:E2"/>
    <mergeCell ref="D3:E3"/>
    <mergeCell ref="D4:E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4">
      <selection activeCell="E29" sqref="E29"/>
    </sheetView>
  </sheetViews>
  <sheetFormatPr defaultColWidth="9.140625" defaultRowHeight="15"/>
  <cols>
    <col min="1" max="1" width="8.140625" style="43" customWidth="1"/>
    <col min="2" max="2" width="7.421875" style="43" customWidth="1"/>
    <col min="3" max="3" width="43.140625" style="124" customWidth="1"/>
    <col min="4" max="4" width="14.7109375" style="0" customWidth="1"/>
    <col min="5" max="5" width="13.00390625" style="0" customWidth="1"/>
    <col min="6" max="6" width="12.8515625" style="0" customWidth="1"/>
  </cols>
  <sheetData>
    <row r="1" spans="1:6" ht="15">
      <c r="A1" s="119"/>
      <c r="B1" s="119"/>
      <c r="C1" s="118"/>
      <c r="D1" s="117"/>
      <c r="E1" s="207" t="s">
        <v>60</v>
      </c>
      <c r="F1" s="207"/>
    </row>
    <row r="2" spans="1:6" ht="15">
      <c r="A2" s="120"/>
      <c r="B2" s="120"/>
      <c r="C2" s="123"/>
      <c r="D2" s="109"/>
      <c r="E2" s="207" t="s">
        <v>328</v>
      </c>
      <c r="F2" s="207"/>
    </row>
    <row r="3" spans="1:6" ht="15">
      <c r="A3" s="120"/>
      <c r="B3" s="120"/>
      <c r="C3" s="123"/>
      <c r="D3" s="109"/>
      <c r="E3" s="207" t="s">
        <v>329</v>
      </c>
      <c r="F3" s="207"/>
    </row>
    <row r="4" spans="1:6" ht="15">
      <c r="A4" s="120"/>
      <c r="B4" s="120"/>
      <c r="C4" s="123"/>
      <c r="D4" s="118"/>
      <c r="E4" s="208" t="s">
        <v>741</v>
      </c>
      <c r="F4" s="208"/>
    </row>
    <row r="5" spans="1:6" ht="15">
      <c r="A5" s="120"/>
      <c r="B5" s="120"/>
      <c r="C5" s="123"/>
      <c r="D5" s="109"/>
      <c r="E5" s="109"/>
      <c r="F5" s="109"/>
    </row>
    <row r="6" spans="1:6" ht="38.25" customHeight="1">
      <c r="A6" s="209" t="s">
        <v>502</v>
      </c>
      <c r="B6" s="209"/>
      <c r="C6" s="209"/>
      <c r="D6" s="209"/>
      <c r="E6" s="209"/>
      <c r="F6" s="209"/>
    </row>
    <row r="7" spans="1:6" ht="18" customHeight="1">
      <c r="A7" s="140"/>
      <c r="B7" s="140"/>
      <c r="C7" s="140"/>
      <c r="D7" s="140"/>
      <c r="E7" s="140"/>
      <c r="F7" s="140"/>
    </row>
    <row r="8" spans="1:6" ht="15.75">
      <c r="A8" s="120"/>
      <c r="B8" s="120"/>
      <c r="C8" s="123"/>
      <c r="D8" s="7"/>
      <c r="E8" s="173" t="s">
        <v>731</v>
      </c>
      <c r="F8" s="7"/>
    </row>
    <row r="9" spans="1:6" ht="31.5" customHeight="1">
      <c r="A9" s="185" t="s">
        <v>379</v>
      </c>
      <c r="B9" s="185" t="s">
        <v>380</v>
      </c>
      <c r="C9" s="185" t="s">
        <v>381</v>
      </c>
      <c r="D9" s="178" t="s">
        <v>734</v>
      </c>
      <c r="E9" s="179" t="s">
        <v>728</v>
      </c>
      <c r="F9" s="180" t="s">
        <v>735</v>
      </c>
    </row>
    <row r="10" spans="1:6" ht="17.25" customHeight="1">
      <c r="A10" s="183" t="s">
        <v>738</v>
      </c>
      <c r="B10" s="183" t="s">
        <v>739</v>
      </c>
      <c r="C10" s="183" t="s">
        <v>740</v>
      </c>
      <c r="D10" s="183">
        <v>4</v>
      </c>
      <c r="E10" s="184">
        <v>5</v>
      </c>
      <c r="F10" s="183">
        <v>6</v>
      </c>
    </row>
    <row r="11" spans="1:6" ht="15">
      <c r="A11" s="121" t="s">
        <v>382</v>
      </c>
      <c r="B11" s="121" t="s">
        <v>383</v>
      </c>
      <c r="C11" s="64" t="s">
        <v>384</v>
      </c>
      <c r="D11" s="110">
        <f>D12+D13+D14+D15+D16+D17+D18+D19</f>
        <v>3941.5999999999995</v>
      </c>
      <c r="E11" s="110">
        <f>E12+E13+E14+E15+E17+E16+E18+E19</f>
        <v>3824.1</v>
      </c>
      <c r="F11" s="111">
        <f aca="true" t="shared" si="0" ref="F11:F59">E11/D11*100</f>
        <v>97.01897706515122</v>
      </c>
    </row>
    <row r="12" spans="1:6" ht="39">
      <c r="A12" s="122"/>
      <c r="B12" s="122" t="s">
        <v>0</v>
      </c>
      <c r="C12" s="60" t="s">
        <v>1</v>
      </c>
      <c r="D12" s="112">
        <f>'прил.5'!F155</f>
        <v>631.3</v>
      </c>
      <c r="E12" s="112">
        <f>'прил.5'!G155</f>
        <v>631.3</v>
      </c>
      <c r="F12" s="113">
        <f t="shared" si="0"/>
        <v>100</v>
      </c>
    </row>
    <row r="13" spans="1:6" ht="51.75">
      <c r="A13" s="122"/>
      <c r="B13" s="122" t="s">
        <v>3</v>
      </c>
      <c r="C13" s="60" t="s">
        <v>55</v>
      </c>
      <c r="D13" s="112">
        <f>'прил.5'!F13+'прил.5'!F301</f>
        <v>85.80000000000001</v>
      </c>
      <c r="E13" s="112">
        <f>'прил.5'!G13+'прил.5'!G301</f>
        <v>82.7</v>
      </c>
      <c r="F13" s="113">
        <f t="shared" si="0"/>
        <v>96.38694638694638</v>
      </c>
    </row>
    <row r="14" spans="1:6" ht="51.75">
      <c r="A14" s="122"/>
      <c r="B14" s="122" t="s">
        <v>7</v>
      </c>
      <c r="C14" s="60" t="s">
        <v>8</v>
      </c>
      <c r="D14" s="112">
        <f>'прил.5'!F22+'прил.5'!F161</f>
        <v>3177.3999999999996</v>
      </c>
      <c r="E14" s="112">
        <f>'прил.5'!G22+'прил.5'!G161</f>
        <v>3063</v>
      </c>
      <c r="F14" s="113">
        <f t="shared" si="0"/>
        <v>96.3995719770882</v>
      </c>
    </row>
    <row r="15" spans="1:6" ht="15" hidden="1">
      <c r="A15" s="122"/>
      <c r="B15" s="122" t="s">
        <v>118</v>
      </c>
      <c r="C15" s="60" t="s">
        <v>119</v>
      </c>
      <c r="D15" s="112"/>
      <c r="E15" s="112"/>
      <c r="F15" s="113" t="e">
        <f t="shared" si="0"/>
        <v>#DIV/0!</v>
      </c>
    </row>
    <row r="16" spans="1:6" ht="39" hidden="1">
      <c r="A16" s="122"/>
      <c r="B16" s="122" t="s">
        <v>11</v>
      </c>
      <c r="C16" s="60" t="s">
        <v>12</v>
      </c>
      <c r="D16" s="112"/>
      <c r="E16" s="112"/>
      <c r="F16" s="113" t="e">
        <f t="shared" si="0"/>
        <v>#DIV/0!</v>
      </c>
    </row>
    <row r="17" spans="1:6" ht="26.25" hidden="1">
      <c r="A17" s="122"/>
      <c r="B17" s="122" t="s">
        <v>385</v>
      </c>
      <c r="C17" s="60" t="s">
        <v>386</v>
      </c>
      <c r="D17" s="112"/>
      <c r="E17" s="112"/>
      <c r="F17" s="113">
        <v>0</v>
      </c>
    </row>
    <row r="18" spans="1:6" ht="15" hidden="1">
      <c r="A18" s="122"/>
      <c r="B18" s="122" t="s">
        <v>14</v>
      </c>
      <c r="C18" s="60" t="s">
        <v>15</v>
      </c>
      <c r="D18" s="112"/>
      <c r="E18" s="112"/>
      <c r="F18" s="113" t="e">
        <f t="shared" si="0"/>
        <v>#DIV/0!</v>
      </c>
    </row>
    <row r="19" spans="1:6" ht="15">
      <c r="A19" s="122"/>
      <c r="B19" s="122" t="s">
        <v>16</v>
      </c>
      <c r="C19" s="60" t="s">
        <v>17</v>
      </c>
      <c r="D19" s="112">
        <f>'прил.5'!F173</f>
        <v>47.1</v>
      </c>
      <c r="E19" s="112">
        <f>'прил.5'!G173</f>
        <v>47.1</v>
      </c>
      <c r="F19" s="113">
        <f t="shared" si="0"/>
        <v>100</v>
      </c>
    </row>
    <row r="20" spans="1:6" ht="15">
      <c r="A20" s="121" t="s">
        <v>504</v>
      </c>
      <c r="B20" s="121" t="s">
        <v>383</v>
      </c>
      <c r="C20" s="64" t="s">
        <v>505</v>
      </c>
      <c r="D20" s="110">
        <f>D21</f>
        <v>203.5</v>
      </c>
      <c r="E20" s="110">
        <f>E21</f>
        <v>203.5</v>
      </c>
      <c r="F20" s="111">
        <f>E20/D20*100</f>
        <v>100</v>
      </c>
    </row>
    <row r="21" spans="1:6" ht="15">
      <c r="A21" s="121"/>
      <c r="B21" s="122" t="s">
        <v>503</v>
      </c>
      <c r="C21" s="60" t="s">
        <v>506</v>
      </c>
      <c r="D21" s="112">
        <f>+'прил.5'!F35+'прил.5'!F182</f>
        <v>203.5</v>
      </c>
      <c r="E21" s="112">
        <f>+'прил.5'!G35+'прил.5'!G182</f>
        <v>203.5</v>
      </c>
      <c r="F21" s="113">
        <f>E21/D21*100</f>
        <v>100</v>
      </c>
    </row>
    <row r="22" spans="1:6" ht="26.25">
      <c r="A22" s="121" t="s">
        <v>387</v>
      </c>
      <c r="B22" s="121" t="s">
        <v>383</v>
      </c>
      <c r="C22" s="64" t="s">
        <v>388</v>
      </c>
      <c r="D22" s="110">
        <f>D24+D23+D25</f>
        <v>1307.8999999999999</v>
      </c>
      <c r="E22" s="110">
        <f>E24+E23+E25</f>
        <v>1307.6999999999998</v>
      </c>
      <c r="F22" s="111">
        <f t="shared" si="0"/>
        <v>99.98470831103296</v>
      </c>
    </row>
    <row r="23" spans="1:6" ht="39">
      <c r="A23" s="121"/>
      <c r="B23" s="122" t="s">
        <v>389</v>
      </c>
      <c r="C23" s="60" t="s">
        <v>390</v>
      </c>
      <c r="D23" s="112">
        <f>+'прил.5'!F42</f>
        <v>34.1</v>
      </c>
      <c r="E23" s="112">
        <f>+'прил.5'!G42</f>
        <v>34.1</v>
      </c>
      <c r="F23" s="113">
        <f t="shared" si="0"/>
        <v>100</v>
      </c>
    </row>
    <row r="24" spans="1:6" ht="15">
      <c r="A24" s="122"/>
      <c r="B24" s="122" t="s">
        <v>290</v>
      </c>
      <c r="C24" s="60" t="s">
        <v>291</v>
      </c>
      <c r="D24" s="112">
        <f>+'прил.5'!F189+'прил.5'!F50</f>
        <v>1273.8</v>
      </c>
      <c r="E24" s="112">
        <f>+'прил.5'!G189+'прил.5'!G50</f>
        <v>1273.6</v>
      </c>
      <c r="F24" s="113">
        <f t="shared" si="0"/>
        <v>99.98429894802952</v>
      </c>
    </row>
    <row r="25" spans="1:6" ht="26.25" hidden="1">
      <c r="A25" s="122"/>
      <c r="B25" s="122" t="s">
        <v>143</v>
      </c>
      <c r="C25" s="60" t="s">
        <v>144</v>
      </c>
      <c r="D25" s="112">
        <v>0</v>
      </c>
      <c r="E25" s="114">
        <v>0</v>
      </c>
      <c r="F25" s="113" t="e">
        <f t="shared" si="0"/>
        <v>#DIV/0!</v>
      </c>
    </row>
    <row r="26" spans="1:6" ht="15">
      <c r="A26" s="121" t="s">
        <v>391</v>
      </c>
      <c r="B26" s="121" t="s">
        <v>383</v>
      </c>
      <c r="C26" s="64" t="s">
        <v>392</v>
      </c>
      <c r="D26" s="115">
        <f>D27+D28+D29+D30</f>
        <v>1884.2000000000003</v>
      </c>
      <c r="E26" s="110">
        <f>E27+E28+E29+E30</f>
        <v>1767.3000000000002</v>
      </c>
      <c r="F26" s="111">
        <f t="shared" si="0"/>
        <v>93.79577539539326</v>
      </c>
    </row>
    <row r="27" spans="1:6" ht="15" hidden="1">
      <c r="A27" s="122"/>
      <c r="B27" s="122" t="s">
        <v>19</v>
      </c>
      <c r="C27" s="60" t="s">
        <v>20</v>
      </c>
      <c r="D27" s="112"/>
      <c r="E27" s="112"/>
      <c r="F27" s="113" t="e">
        <f t="shared" si="0"/>
        <v>#DIV/0!</v>
      </c>
    </row>
    <row r="28" spans="1:6" ht="15" hidden="1">
      <c r="A28" s="122"/>
      <c r="B28" s="122" t="s">
        <v>21</v>
      </c>
      <c r="C28" s="60" t="s">
        <v>22</v>
      </c>
      <c r="D28" s="112"/>
      <c r="E28" s="112"/>
      <c r="F28" s="113" t="e">
        <f t="shared" si="0"/>
        <v>#DIV/0!</v>
      </c>
    </row>
    <row r="29" spans="1:6" ht="15">
      <c r="A29" s="122"/>
      <c r="B29" s="122" t="s">
        <v>23</v>
      </c>
      <c r="C29" s="60" t="s">
        <v>24</v>
      </c>
      <c r="D29" s="112">
        <f>+'прил.5'!F57+'прил.5'!F196</f>
        <v>1867.7000000000003</v>
      </c>
      <c r="E29" s="112">
        <f>+'прил.5'!G57+'прил.5'!G196</f>
        <v>1750.8000000000002</v>
      </c>
      <c r="F29" s="113">
        <f t="shared" si="0"/>
        <v>93.74096482304438</v>
      </c>
    </row>
    <row r="30" spans="1:6" ht="26.25">
      <c r="A30" s="122"/>
      <c r="B30" s="122" t="s">
        <v>27</v>
      </c>
      <c r="C30" s="60" t="s">
        <v>28</v>
      </c>
      <c r="D30" s="112">
        <f>+'прил.5'!F208</f>
        <v>16.5</v>
      </c>
      <c r="E30" s="112">
        <f>+'прил.5'!G208</f>
        <v>16.5</v>
      </c>
      <c r="F30" s="113">
        <f t="shared" si="0"/>
        <v>100</v>
      </c>
    </row>
    <row r="31" spans="1:6" ht="15">
      <c r="A31" s="121" t="s">
        <v>393</v>
      </c>
      <c r="B31" s="121" t="s">
        <v>383</v>
      </c>
      <c r="C31" s="64" t="s">
        <v>394</v>
      </c>
      <c r="D31" s="110">
        <f>D32+D33+D34+D35</f>
        <v>11878.5</v>
      </c>
      <c r="E31" s="110">
        <f>E32+E33+E34+E35</f>
        <v>11070.6</v>
      </c>
      <c r="F31" s="111">
        <f t="shared" si="0"/>
        <v>93.19863619143831</v>
      </c>
    </row>
    <row r="32" spans="1:6" ht="15">
      <c r="A32" s="122"/>
      <c r="B32" s="122" t="s">
        <v>395</v>
      </c>
      <c r="C32" s="60" t="s">
        <v>396</v>
      </c>
      <c r="D32" s="112">
        <f>+'прил.5'!F215+'прил.5'!F70</f>
        <v>71.7</v>
      </c>
      <c r="E32" s="112">
        <f>+'прил.5'!G215+'прил.5'!G70</f>
        <v>71.7</v>
      </c>
      <c r="F32" s="113">
        <f t="shared" si="0"/>
        <v>100</v>
      </c>
    </row>
    <row r="33" spans="1:6" ht="15">
      <c r="A33" s="122"/>
      <c r="B33" s="122" t="s">
        <v>29</v>
      </c>
      <c r="C33" s="60" t="s">
        <v>30</v>
      </c>
      <c r="D33" s="112">
        <f>+'прил.5'!F78+'прил.5'!F221</f>
        <v>9863.699999999999</v>
      </c>
      <c r="E33" s="112">
        <f>+'прил.5'!G78+'прил.5'!G221</f>
        <v>9141.6</v>
      </c>
      <c r="F33" s="113">
        <f t="shared" si="0"/>
        <v>92.67921773776577</v>
      </c>
    </row>
    <row r="34" spans="1:6" ht="15">
      <c r="A34" s="122"/>
      <c r="B34" s="122" t="s">
        <v>145</v>
      </c>
      <c r="C34" s="60" t="s">
        <v>146</v>
      </c>
      <c r="D34" s="112">
        <f>+'прил.5'!F243+'прил.5'!F103</f>
        <v>1681.1000000000001</v>
      </c>
      <c r="E34" s="112">
        <f>+'прил.5'!G243+'прил.5'!G103</f>
        <v>1628</v>
      </c>
      <c r="F34" s="113">
        <f t="shared" si="0"/>
        <v>96.8413538754387</v>
      </c>
    </row>
    <row r="35" spans="1:6" ht="26.25">
      <c r="A35" s="122"/>
      <c r="B35" s="122" t="s">
        <v>31</v>
      </c>
      <c r="C35" s="60" t="s">
        <v>32</v>
      </c>
      <c r="D35" s="112">
        <f>+'прил.5'!F113+'прил.5'!F253</f>
        <v>262</v>
      </c>
      <c r="E35" s="112">
        <f>+'прил.5'!G113+'прил.5'!G253</f>
        <v>229.3</v>
      </c>
      <c r="F35" s="113">
        <f t="shared" si="0"/>
        <v>87.51908396946565</v>
      </c>
    </row>
    <row r="36" spans="1:6" ht="15" hidden="1">
      <c r="A36" s="121" t="s">
        <v>397</v>
      </c>
      <c r="B36" s="121" t="s">
        <v>383</v>
      </c>
      <c r="C36" s="64" t="s">
        <v>398</v>
      </c>
      <c r="D36" s="110">
        <f>D37</f>
        <v>0</v>
      </c>
      <c r="E36" s="110">
        <f>E37</f>
        <v>0</v>
      </c>
      <c r="F36" s="111" t="e">
        <f t="shared" si="0"/>
        <v>#DIV/0!</v>
      </c>
    </row>
    <row r="37" spans="1:6" ht="26.25" hidden="1">
      <c r="A37" s="122"/>
      <c r="B37" s="122" t="s">
        <v>76</v>
      </c>
      <c r="C37" s="60" t="s">
        <v>77</v>
      </c>
      <c r="D37" s="112"/>
      <c r="E37" s="112"/>
      <c r="F37" s="113" t="e">
        <f t="shared" si="0"/>
        <v>#DIV/0!</v>
      </c>
    </row>
    <row r="38" spans="1:6" ht="15" hidden="1">
      <c r="A38" s="121" t="s">
        <v>399</v>
      </c>
      <c r="B38" s="121" t="s">
        <v>383</v>
      </c>
      <c r="C38" s="64" t="s">
        <v>400</v>
      </c>
      <c r="D38" s="110">
        <f>D39+D40+D41+D42+D43</f>
        <v>0</v>
      </c>
      <c r="E38" s="115">
        <f>E39+E40+E41+E42+E43</f>
        <v>0</v>
      </c>
      <c r="F38" s="111" t="e">
        <f t="shared" si="0"/>
        <v>#DIV/0!</v>
      </c>
    </row>
    <row r="39" spans="1:6" ht="15" hidden="1">
      <c r="A39" s="122"/>
      <c r="B39" s="122" t="s">
        <v>33</v>
      </c>
      <c r="C39" s="60" t="s">
        <v>34</v>
      </c>
      <c r="D39" s="112"/>
      <c r="E39" s="112"/>
      <c r="F39" s="113" t="e">
        <f t="shared" si="0"/>
        <v>#DIV/0!</v>
      </c>
    </row>
    <row r="40" spans="1:6" ht="15" hidden="1">
      <c r="A40" s="122"/>
      <c r="B40" s="122" t="s">
        <v>35</v>
      </c>
      <c r="C40" s="60" t="s">
        <v>36</v>
      </c>
      <c r="D40" s="112"/>
      <c r="E40" s="112"/>
      <c r="F40" s="113" t="e">
        <f t="shared" si="0"/>
        <v>#DIV/0!</v>
      </c>
    </row>
    <row r="41" spans="1:6" ht="15" hidden="1">
      <c r="A41" s="122"/>
      <c r="B41" s="122" t="s">
        <v>285</v>
      </c>
      <c r="C41" s="60" t="s">
        <v>286</v>
      </c>
      <c r="D41" s="112"/>
      <c r="E41" s="112"/>
      <c r="F41" s="113" t="e">
        <f t="shared" si="0"/>
        <v>#DIV/0!</v>
      </c>
    </row>
    <row r="42" spans="1:6" ht="15" hidden="1">
      <c r="A42" s="122"/>
      <c r="B42" s="122" t="s">
        <v>37</v>
      </c>
      <c r="C42" s="60" t="s">
        <v>401</v>
      </c>
      <c r="D42" s="112"/>
      <c r="E42" s="112"/>
      <c r="F42" s="113" t="e">
        <f t="shared" si="0"/>
        <v>#DIV/0!</v>
      </c>
    </row>
    <row r="43" spans="1:6" ht="15" hidden="1">
      <c r="A43" s="122"/>
      <c r="B43" s="122" t="s">
        <v>38</v>
      </c>
      <c r="C43" s="60" t="s">
        <v>39</v>
      </c>
      <c r="D43" s="112"/>
      <c r="E43" s="112"/>
      <c r="F43" s="113" t="e">
        <f t="shared" si="0"/>
        <v>#DIV/0!</v>
      </c>
    </row>
    <row r="44" spans="1:6" ht="15">
      <c r="A44" s="121" t="s">
        <v>402</v>
      </c>
      <c r="B44" s="121" t="s">
        <v>383</v>
      </c>
      <c r="C44" s="64" t="s">
        <v>403</v>
      </c>
      <c r="D44" s="110">
        <f>D45+D46</f>
        <v>6457.4</v>
      </c>
      <c r="E44" s="110">
        <f>E45+E46</f>
        <v>6359.5</v>
      </c>
      <c r="F44" s="111">
        <f t="shared" si="0"/>
        <v>98.4839099327903</v>
      </c>
    </row>
    <row r="45" spans="1:6" ht="15">
      <c r="A45" s="122"/>
      <c r="B45" s="122" t="s">
        <v>40</v>
      </c>
      <c r="C45" s="60" t="s">
        <v>41</v>
      </c>
      <c r="D45" s="112">
        <f>+'прил.5'!F128+'прил.5'!F260</f>
        <v>6457.4</v>
      </c>
      <c r="E45" s="112">
        <f>+'прил.5'!G128+'прил.5'!G260</f>
        <v>6359.5</v>
      </c>
      <c r="F45" s="113">
        <f t="shared" si="0"/>
        <v>98.4839099327903</v>
      </c>
    </row>
    <row r="46" spans="1:6" ht="26.25" hidden="1">
      <c r="A46" s="122"/>
      <c r="B46" s="122" t="s">
        <v>42</v>
      </c>
      <c r="C46" s="60" t="s">
        <v>43</v>
      </c>
      <c r="D46" s="112"/>
      <c r="E46" s="112"/>
      <c r="F46" s="113" t="e">
        <f t="shared" si="0"/>
        <v>#DIV/0!</v>
      </c>
    </row>
    <row r="47" spans="1:6" s="44" customFormat="1" ht="15" hidden="1">
      <c r="A47" s="121" t="s">
        <v>416</v>
      </c>
      <c r="B47" s="121"/>
      <c r="C47" s="64" t="s">
        <v>312</v>
      </c>
      <c r="D47" s="110">
        <f>D48</f>
        <v>0</v>
      </c>
      <c r="E47" s="110">
        <f>E48</f>
        <v>0</v>
      </c>
      <c r="F47" s="111" t="e">
        <f t="shared" si="0"/>
        <v>#DIV/0!</v>
      </c>
    </row>
    <row r="48" spans="1:6" ht="15" hidden="1">
      <c r="A48" s="122"/>
      <c r="B48" s="122" t="s">
        <v>310</v>
      </c>
      <c r="C48" s="60" t="s">
        <v>311</v>
      </c>
      <c r="D48" s="112"/>
      <c r="E48" s="112"/>
      <c r="F48" s="113" t="e">
        <f t="shared" si="0"/>
        <v>#DIV/0!</v>
      </c>
    </row>
    <row r="49" spans="1:6" ht="15">
      <c r="A49" s="121" t="s">
        <v>404</v>
      </c>
      <c r="B49" s="121" t="s">
        <v>383</v>
      </c>
      <c r="C49" s="64" t="s">
        <v>405</v>
      </c>
      <c r="D49" s="115">
        <f>D50+D51+D52</f>
        <v>323.70000000000005</v>
      </c>
      <c r="E49" s="110">
        <f>E50+E51+E52</f>
        <v>323.70000000000005</v>
      </c>
      <c r="F49" s="111">
        <f t="shared" si="0"/>
        <v>100</v>
      </c>
    </row>
    <row r="50" spans="1:6" ht="15">
      <c r="A50" s="122"/>
      <c r="B50" s="122" t="s">
        <v>44</v>
      </c>
      <c r="C50" s="60" t="s">
        <v>45</v>
      </c>
      <c r="D50" s="112">
        <f>+'прил.5'!F280+'прил.5'!F120</f>
        <v>261.1</v>
      </c>
      <c r="E50" s="112">
        <f>+'прил.5'!G280+'прил.5'!G120</f>
        <v>261.1</v>
      </c>
      <c r="F50" s="113">
        <f t="shared" si="0"/>
        <v>100</v>
      </c>
    </row>
    <row r="51" spans="1:6" ht="15">
      <c r="A51" s="122"/>
      <c r="B51" s="122" t="s">
        <v>406</v>
      </c>
      <c r="C51" s="60" t="s">
        <v>46</v>
      </c>
      <c r="D51" s="112">
        <f>+'прил.5'!F148+'прил.5'!F286</f>
        <v>62.599999999999994</v>
      </c>
      <c r="E51" s="112">
        <f>+'прил.5'!G148+'прил.5'!G286</f>
        <v>62.599999999999994</v>
      </c>
      <c r="F51" s="113">
        <f t="shared" si="0"/>
        <v>100</v>
      </c>
    </row>
    <row r="52" spans="1:6" ht="15" hidden="1">
      <c r="A52" s="122"/>
      <c r="B52" s="122" t="s">
        <v>47</v>
      </c>
      <c r="C52" s="60" t="s">
        <v>407</v>
      </c>
      <c r="D52" s="112"/>
      <c r="E52" s="112"/>
      <c r="F52" s="113" t="e">
        <f t="shared" si="0"/>
        <v>#DIV/0!</v>
      </c>
    </row>
    <row r="53" spans="1:6" ht="15">
      <c r="A53" s="121" t="s">
        <v>408</v>
      </c>
      <c r="B53" s="121" t="s">
        <v>383</v>
      </c>
      <c r="C53" s="64" t="s">
        <v>409</v>
      </c>
      <c r="D53" s="110">
        <f>D54+D55</f>
        <v>8</v>
      </c>
      <c r="E53" s="110">
        <f>E54+E55</f>
        <v>8</v>
      </c>
      <c r="F53" s="111">
        <f t="shared" si="0"/>
        <v>100</v>
      </c>
    </row>
    <row r="54" spans="1:6" ht="15">
      <c r="A54" s="122"/>
      <c r="B54" s="122" t="s">
        <v>48</v>
      </c>
      <c r="C54" s="60" t="s">
        <v>54</v>
      </c>
      <c r="D54" s="112">
        <f>+'прил.5'!F296</f>
        <v>8</v>
      </c>
      <c r="E54" s="112">
        <f>+'прил.5'!G296</f>
        <v>8</v>
      </c>
      <c r="F54" s="113">
        <f t="shared" si="0"/>
        <v>100</v>
      </c>
    </row>
    <row r="55" spans="1:6" ht="15" hidden="1">
      <c r="A55" s="122"/>
      <c r="B55" s="122" t="s">
        <v>134</v>
      </c>
      <c r="C55" s="60" t="s">
        <v>135</v>
      </c>
      <c r="D55" s="112"/>
      <c r="E55" s="112"/>
      <c r="F55" s="113" t="e">
        <f t="shared" si="0"/>
        <v>#DIV/0!</v>
      </c>
    </row>
    <row r="56" spans="1:6" ht="39" hidden="1">
      <c r="A56" s="121" t="s">
        <v>410</v>
      </c>
      <c r="B56" s="121" t="s">
        <v>383</v>
      </c>
      <c r="C56" s="64" t="s">
        <v>411</v>
      </c>
      <c r="D56" s="110">
        <f>D57+D58</f>
        <v>0</v>
      </c>
      <c r="E56" s="110">
        <f>E57+E58</f>
        <v>0</v>
      </c>
      <c r="F56" s="111" t="e">
        <f t="shared" si="0"/>
        <v>#DIV/0!</v>
      </c>
    </row>
    <row r="57" spans="1:6" ht="39" hidden="1">
      <c r="A57" s="122"/>
      <c r="B57" s="122" t="s">
        <v>49</v>
      </c>
      <c r="C57" s="60" t="s">
        <v>412</v>
      </c>
      <c r="D57" s="112"/>
      <c r="E57" s="112"/>
      <c r="F57" s="113" t="e">
        <f t="shared" si="0"/>
        <v>#DIV/0!</v>
      </c>
    </row>
    <row r="58" spans="1:6" ht="26.25" hidden="1">
      <c r="A58" s="122"/>
      <c r="B58" s="122" t="s">
        <v>413</v>
      </c>
      <c r="C58" s="60" t="s">
        <v>414</v>
      </c>
      <c r="D58" s="112">
        <v>0</v>
      </c>
      <c r="E58" s="112">
        <v>0</v>
      </c>
      <c r="F58" s="113">
        <v>0</v>
      </c>
    </row>
    <row r="59" spans="1:6" ht="15">
      <c r="A59" s="210" t="s">
        <v>415</v>
      </c>
      <c r="B59" s="211"/>
      <c r="C59" s="212"/>
      <c r="D59" s="116">
        <f>D11+D22+D26+D31+D36+D38+D44+D49+D53+D56+D47+D20</f>
        <v>26004.8</v>
      </c>
      <c r="E59" s="116">
        <f>E11+E22+E26+E31+E36+E38+E44+E49+E53+E56+E47+E20</f>
        <v>24864.4</v>
      </c>
      <c r="F59" s="111">
        <f t="shared" si="0"/>
        <v>95.61465575586047</v>
      </c>
    </row>
  </sheetData>
  <sheetProtection/>
  <mergeCells count="6">
    <mergeCell ref="A6:F6"/>
    <mergeCell ref="A59:C59"/>
    <mergeCell ref="E1:F1"/>
    <mergeCell ref="E2:F2"/>
    <mergeCell ref="E3:F3"/>
    <mergeCell ref="E4:F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90" zoomScaleNormal="90" zoomScalePageLayoutView="0" workbookViewId="0" topLeftCell="A25">
      <selection activeCell="A39" sqref="A39"/>
    </sheetView>
  </sheetViews>
  <sheetFormatPr defaultColWidth="9.140625" defaultRowHeight="15"/>
  <cols>
    <col min="1" max="1" width="54.8515625" style="0" customWidth="1"/>
    <col min="2" max="2" width="12.8515625" style="0" customWidth="1"/>
    <col min="3" max="3" width="12.28125" style="0" customWidth="1"/>
    <col min="4" max="4" width="12.00390625" style="0" customWidth="1"/>
  </cols>
  <sheetData>
    <row r="1" spans="3:4" ht="15">
      <c r="C1" s="207" t="s">
        <v>315</v>
      </c>
      <c r="D1" s="207"/>
    </row>
    <row r="2" spans="3:4" ht="15">
      <c r="C2" s="207" t="s">
        <v>328</v>
      </c>
      <c r="D2" s="207"/>
    </row>
    <row r="3" spans="3:4" ht="15">
      <c r="C3" s="207" t="s">
        <v>329</v>
      </c>
      <c r="D3" s="207"/>
    </row>
    <row r="4" spans="3:4" ht="15">
      <c r="C4" s="208" t="s">
        <v>743</v>
      </c>
      <c r="D4" s="208"/>
    </row>
    <row r="5" ht="15">
      <c r="C5" s="3"/>
    </row>
    <row r="6" spans="1:4" ht="41.25" customHeight="1">
      <c r="A6" s="213" t="s">
        <v>525</v>
      </c>
      <c r="B6" s="213"/>
      <c r="C6" s="213"/>
      <c r="D6" s="213"/>
    </row>
    <row r="7" spans="1:4" ht="16.5" customHeight="1">
      <c r="A7" s="141"/>
      <c r="B7" s="141"/>
      <c r="C7" s="141"/>
      <c r="D7" s="141"/>
    </row>
    <row r="8" spans="2:4" ht="15.75">
      <c r="B8" s="7"/>
      <c r="C8" s="173" t="s">
        <v>731</v>
      </c>
      <c r="D8" s="7"/>
    </row>
    <row r="9" spans="1:4" ht="42.75">
      <c r="A9" s="190" t="s">
        <v>314</v>
      </c>
      <c r="B9" s="178" t="s">
        <v>734</v>
      </c>
      <c r="C9" s="179" t="s">
        <v>728</v>
      </c>
      <c r="D9" s="180" t="s">
        <v>735</v>
      </c>
    </row>
    <row r="10" spans="1:4" ht="39">
      <c r="A10" s="130" t="s">
        <v>507</v>
      </c>
      <c r="B10" s="125">
        <f>B11+B12+B13+B14+B15</f>
        <v>4406.2</v>
      </c>
      <c r="C10" s="125">
        <f>C11+C12+C13+C14+C15</f>
        <v>4288.7</v>
      </c>
      <c r="D10" s="126">
        <f aca="true" t="shared" si="0" ref="D10:D31">C10/B10*100</f>
        <v>97.33330307294267</v>
      </c>
    </row>
    <row r="11" spans="1:4" ht="26.25">
      <c r="A11" s="131" t="s">
        <v>508</v>
      </c>
      <c r="B11" s="79">
        <v>311.6</v>
      </c>
      <c r="C11" s="79">
        <v>311.6</v>
      </c>
      <c r="D11" s="127">
        <f t="shared" si="0"/>
        <v>100</v>
      </c>
    </row>
    <row r="12" spans="1:4" ht="26.25">
      <c r="A12" s="131" t="s">
        <v>509</v>
      </c>
      <c r="B12" s="79">
        <v>4094.6</v>
      </c>
      <c r="C12" s="79">
        <v>3977.1</v>
      </c>
      <c r="D12" s="127">
        <f t="shared" si="0"/>
        <v>97.13036682459824</v>
      </c>
    </row>
    <row r="13" spans="1:4" ht="15" hidden="1">
      <c r="A13" s="131"/>
      <c r="B13" s="79"/>
      <c r="C13" s="79"/>
      <c r="D13" s="127" t="e">
        <f t="shared" si="0"/>
        <v>#DIV/0!</v>
      </c>
    </row>
    <row r="14" spans="1:4" ht="15" hidden="1">
      <c r="A14" s="131"/>
      <c r="B14" s="79"/>
      <c r="C14" s="79"/>
      <c r="D14" s="127" t="e">
        <f t="shared" si="0"/>
        <v>#DIV/0!</v>
      </c>
    </row>
    <row r="15" spans="1:4" ht="15" hidden="1">
      <c r="A15" s="131"/>
      <c r="B15" s="79"/>
      <c r="C15" s="79"/>
      <c r="D15" s="127" t="e">
        <f t="shared" si="0"/>
        <v>#DIV/0!</v>
      </c>
    </row>
    <row r="16" spans="1:4" ht="26.25">
      <c r="A16" s="130" t="s">
        <v>510</v>
      </c>
      <c r="B16" s="125">
        <f>B17+B18</f>
        <v>350.2</v>
      </c>
      <c r="C16" s="125">
        <f>C17+C18</f>
        <v>317.5</v>
      </c>
      <c r="D16" s="126">
        <f t="shared" si="0"/>
        <v>90.66247858366648</v>
      </c>
    </row>
    <row r="17" spans="1:4" ht="26.25">
      <c r="A17" s="131" t="s">
        <v>511</v>
      </c>
      <c r="B17" s="79">
        <v>16.5</v>
      </c>
      <c r="C17" s="79">
        <v>16.5</v>
      </c>
      <c r="D17" s="127">
        <f t="shared" si="0"/>
        <v>100</v>
      </c>
    </row>
    <row r="18" spans="1:4" ht="26.25">
      <c r="A18" s="131" t="s">
        <v>512</v>
      </c>
      <c r="B18" s="79">
        <v>333.7</v>
      </c>
      <c r="C18" s="128">
        <v>301</v>
      </c>
      <c r="D18" s="127">
        <f t="shared" si="0"/>
        <v>90.20077914294276</v>
      </c>
    </row>
    <row r="19" spans="1:4" ht="41.25" customHeight="1">
      <c r="A19" s="130" t="s">
        <v>513</v>
      </c>
      <c r="B19" s="125">
        <f>SUM(B20:B26)</f>
        <v>14720.400000000001</v>
      </c>
      <c r="C19" s="125">
        <f>SUM(C20:C26)</f>
        <v>13828.1</v>
      </c>
      <c r="D19" s="126">
        <f t="shared" si="0"/>
        <v>93.93834406673732</v>
      </c>
    </row>
    <row r="20" spans="1:4" ht="21" customHeight="1">
      <c r="A20" s="131" t="s">
        <v>514</v>
      </c>
      <c r="B20" s="79">
        <v>1307.9</v>
      </c>
      <c r="C20" s="55">
        <v>1307.8</v>
      </c>
      <c r="D20" s="127">
        <f t="shared" si="0"/>
        <v>99.99235415551647</v>
      </c>
    </row>
    <row r="21" spans="1:4" ht="31.5" customHeight="1">
      <c r="A21" s="131" t="s">
        <v>515</v>
      </c>
      <c r="B21" s="79">
        <v>1043.7</v>
      </c>
      <c r="C21" s="127">
        <v>1043.7</v>
      </c>
      <c r="D21" s="127">
        <f t="shared" si="0"/>
        <v>100</v>
      </c>
    </row>
    <row r="22" spans="1:4" ht="27.75" customHeight="1">
      <c r="A22" s="131" t="s">
        <v>516</v>
      </c>
      <c r="B22" s="79">
        <v>9850.6</v>
      </c>
      <c r="C22" s="127">
        <v>9128.4</v>
      </c>
      <c r="D22" s="127">
        <f t="shared" si="0"/>
        <v>92.66846689541754</v>
      </c>
    </row>
    <row r="23" spans="1:4" ht="22.5" customHeight="1">
      <c r="A23" s="131" t="s">
        <v>517</v>
      </c>
      <c r="B23" s="79">
        <v>1425.4</v>
      </c>
      <c r="C23" s="127">
        <v>1408.1</v>
      </c>
      <c r="D23" s="127">
        <f t="shared" si="0"/>
        <v>98.7863055984285</v>
      </c>
    </row>
    <row r="24" spans="1:4" ht="28.5" customHeight="1">
      <c r="A24" s="131" t="s">
        <v>518</v>
      </c>
      <c r="B24" s="79">
        <v>824</v>
      </c>
      <c r="C24" s="127">
        <v>707.1</v>
      </c>
      <c r="D24" s="127">
        <f t="shared" si="0"/>
        <v>85.81310679611651</v>
      </c>
    </row>
    <row r="25" spans="1:4" ht="43.5" customHeight="1">
      <c r="A25" s="131" t="s">
        <v>519</v>
      </c>
      <c r="B25" s="79">
        <v>255.7</v>
      </c>
      <c r="C25" s="127">
        <v>219.9</v>
      </c>
      <c r="D25" s="127">
        <f t="shared" si="0"/>
        <v>85.99921783339852</v>
      </c>
    </row>
    <row r="26" spans="1:4" ht="21.75" customHeight="1">
      <c r="A26" s="131" t="s">
        <v>520</v>
      </c>
      <c r="B26" s="79">
        <v>13.1</v>
      </c>
      <c r="C26" s="127">
        <v>13.1</v>
      </c>
      <c r="D26" s="127">
        <f t="shared" si="0"/>
        <v>100</v>
      </c>
    </row>
    <row r="27" spans="1:4" ht="39">
      <c r="A27" s="130" t="s">
        <v>521</v>
      </c>
      <c r="B27" s="125">
        <f>B28+B29+B30</f>
        <v>6528</v>
      </c>
      <c r="C27" s="125">
        <f>C28+C29+C30</f>
        <v>6430.1</v>
      </c>
      <c r="D27" s="126">
        <f t="shared" si="0"/>
        <v>98.50030637254903</v>
      </c>
    </row>
    <row r="28" spans="1:4" ht="26.25">
      <c r="A28" s="131" t="s">
        <v>522</v>
      </c>
      <c r="B28" s="79">
        <v>227</v>
      </c>
      <c r="C28" s="79">
        <v>202</v>
      </c>
      <c r="D28" s="127">
        <f t="shared" si="0"/>
        <v>88.98678414096916</v>
      </c>
    </row>
    <row r="29" spans="1:4" ht="26.25">
      <c r="A29" s="131" t="s">
        <v>523</v>
      </c>
      <c r="B29" s="79">
        <v>8</v>
      </c>
      <c r="C29" s="79">
        <v>8</v>
      </c>
      <c r="D29" s="127">
        <f t="shared" si="0"/>
        <v>100</v>
      </c>
    </row>
    <row r="30" spans="1:4" ht="51.75">
      <c r="A30" s="131" t="s">
        <v>524</v>
      </c>
      <c r="B30" s="79">
        <v>6293</v>
      </c>
      <c r="C30" s="79">
        <v>6220.1</v>
      </c>
      <c r="D30" s="127">
        <f t="shared" si="0"/>
        <v>98.84156999841093</v>
      </c>
    </row>
    <row r="31" spans="1:4" ht="20.25" customHeight="1">
      <c r="A31" s="49" t="s">
        <v>56</v>
      </c>
      <c r="B31" s="129">
        <f>B10+B16+B19+B27</f>
        <v>26004.800000000003</v>
      </c>
      <c r="C31" s="129">
        <f>C10+C16+C19+C27</f>
        <v>24864.4</v>
      </c>
      <c r="D31" s="126">
        <f t="shared" si="0"/>
        <v>95.61465575586045</v>
      </c>
    </row>
  </sheetData>
  <sheetProtection/>
  <mergeCells count="5">
    <mergeCell ref="C3:D3"/>
    <mergeCell ref="C4:D4"/>
    <mergeCell ref="A6:D6"/>
    <mergeCell ref="C1:D1"/>
    <mergeCell ref="C2:D2"/>
  </mergeCells>
  <printOptions/>
  <pageMargins left="1.1811023622047245" right="0.3937007874015748" top="0.7874015748031497" bottom="0.7874015748031497" header="0.11811023622047245" footer="0.11811023622047245"/>
  <pageSetup fitToHeight="0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8"/>
  <sheetViews>
    <sheetView view="pageLayout" zoomScaleNormal="85" workbookViewId="0" topLeftCell="B211">
      <selection activeCell="F212" sqref="F212"/>
    </sheetView>
  </sheetViews>
  <sheetFormatPr defaultColWidth="9.140625" defaultRowHeight="15"/>
  <cols>
    <col min="1" max="1" width="4.28125" style="146" customWidth="1"/>
    <col min="2" max="2" width="7.140625" style="147" customWidth="1"/>
    <col min="3" max="3" width="14.00390625" style="146" customWidth="1"/>
    <col min="4" max="4" width="8.00390625" style="147" customWidth="1"/>
    <col min="5" max="5" width="34.421875" style="146" customWidth="1"/>
    <col min="6" max="6" width="11.421875" style="146" customWidth="1"/>
    <col min="7" max="7" width="10.7109375" style="146" customWidth="1"/>
    <col min="8" max="8" width="10.421875" style="146" customWidth="1"/>
    <col min="9" max="9" width="9.140625" style="146" customWidth="1"/>
    <col min="10" max="11" width="11.28125" style="146" customWidth="1"/>
    <col min="12" max="16384" width="9.140625" style="146" customWidth="1"/>
  </cols>
  <sheetData>
    <row r="1" spans="6:8" ht="15">
      <c r="F1" s="148"/>
      <c r="G1" s="215" t="s">
        <v>417</v>
      </c>
      <c r="H1" s="215"/>
    </row>
    <row r="2" spans="6:8" ht="15">
      <c r="F2" s="148" t="s">
        <v>288</v>
      </c>
      <c r="G2" s="215" t="s">
        <v>328</v>
      </c>
      <c r="H2" s="215"/>
    </row>
    <row r="3" spans="6:8" ht="15">
      <c r="F3" s="148" t="s">
        <v>289</v>
      </c>
      <c r="G3" s="215" t="s">
        <v>329</v>
      </c>
      <c r="H3" s="215"/>
    </row>
    <row r="4" spans="6:8" ht="13.5" customHeight="1">
      <c r="F4" s="149" t="s">
        <v>289</v>
      </c>
      <c r="G4" s="216" t="s">
        <v>744</v>
      </c>
      <c r="H4" s="216"/>
    </row>
    <row r="5" spans="6:7" ht="13.5" customHeight="1">
      <c r="F5" s="149"/>
      <c r="G5" s="149"/>
    </row>
    <row r="6" spans="1:8" ht="42.75" customHeight="1">
      <c r="A6" s="214" t="s">
        <v>745</v>
      </c>
      <c r="B6" s="214"/>
      <c r="C6" s="214"/>
      <c r="D6" s="214"/>
      <c r="E6" s="214"/>
      <c r="F6" s="214"/>
      <c r="G6" s="214"/>
      <c r="H6" s="214"/>
    </row>
    <row r="7" spans="1:8" ht="16.5" customHeight="1">
      <c r="A7" s="191"/>
      <c r="B7" s="191"/>
      <c r="C7" s="191"/>
      <c r="D7" s="191"/>
      <c r="E7" s="191"/>
      <c r="F7" s="191"/>
      <c r="G7" s="191"/>
      <c r="H7" s="191"/>
    </row>
    <row r="8" spans="1:8" ht="17.25" customHeight="1">
      <c r="A8" s="150"/>
      <c r="B8" s="150"/>
      <c r="C8" s="150"/>
      <c r="D8" s="150"/>
      <c r="E8" s="150"/>
      <c r="F8" s="7"/>
      <c r="G8" s="193" t="s">
        <v>731</v>
      </c>
      <c r="H8" s="7"/>
    </row>
    <row r="9" spans="1:8" ht="40.5" customHeight="1">
      <c r="A9" s="151" t="s">
        <v>746</v>
      </c>
      <c r="B9" s="192" t="s">
        <v>140</v>
      </c>
      <c r="C9" s="192" t="s">
        <v>141</v>
      </c>
      <c r="D9" s="192" t="s">
        <v>142</v>
      </c>
      <c r="E9" s="192" t="s">
        <v>50</v>
      </c>
      <c r="F9" s="10" t="s">
        <v>734</v>
      </c>
      <c r="G9" s="181" t="s">
        <v>728</v>
      </c>
      <c r="H9" s="175" t="s">
        <v>735</v>
      </c>
    </row>
    <row r="10" spans="1:8" ht="16.5" customHeight="1">
      <c r="A10" s="194">
        <v>1</v>
      </c>
      <c r="B10" s="195">
        <v>2</v>
      </c>
      <c r="C10" s="195">
        <v>3</v>
      </c>
      <c r="D10" s="195">
        <v>4</v>
      </c>
      <c r="E10" s="195">
        <v>5</v>
      </c>
      <c r="F10" s="14">
        <v>6</v>
      </c>
      <c r="G10" s="182">
        <v>7</v>
      </c>
      <c r="H10" s="196">
        <v>8</v>
      </c>
    </row>
    <row r="11" spans="1:8" ht="38.25">
      <c r="A11" s="152">
        <v>621</v>
      </c>
      <c r="B11" s="153"/>
      <c r="C11" s="153"/>
      <c r="D11" s="153"/>
      <c r="E11" s="154" t="s">
        <v>526</v>
      </c>
      <c r="F11" s="155">
        <f aca="true" t="shared" si="0" ref="F11:G16">F12</f>
        <v>28.6</v>
      </c>
      <c r="G11" s="155">
        <f t="shared" si="0"/>
        <v>25.5</v>
      </c>
      <c r="H11" s="156">
        <f aca="true" t="shared" si="1" ref="H11:H74">G11/F11*100</f>
        <v>89.16083916083916</v>
      </c>
    </row>
    <row r="12" spans="1:8" ht="14.25" customHeight="1">
      <c r="A12" s="152"/>
      <c r="B12" s="157" t="s">
        <v>527</v>
      </c>
      <c r="C12" s="157"/>
      <c r="D12" s="157"/>
      <c r="E12" s="158" t="s">
        <v>384</v>
      </c>
      <c r="F12" s="136">
        <f t="shared" si="0"/>
        <v>28.6</v>
      </c>
      <c r="G12" s="136">
        <f t="shared" si="0"/>
        <v>25.5</v>
      </c>
      <c r="H12" s="137">
        <f t="shared" si="1"/>
        <v>89.16083916083916</v>
      </c>
    </row>
    <row r="13" spans="1:8" ht="63.75">
      <c r="A13" s="152"/>
      <c r="B13" s="157" t="s">
        <v>528</v>
      </c>
      <c r="C13" s="153"/>
      <c r="D13" s="153"/>
      <c r="E13" s="158" t="s">
        <v>55</v>
      </c>
      <c r="F13" s="136">
        <f t="shared" si="0"/>
        <v>28.6</v>
      </c>
      <c r="G13" s="136">
        <f t="shared" si="0"/>
        <v>25.5</v>
      </c>
      <c r="H13" s="137">
        <f t="shared" si="1"/>
        <v>89.16083916083916</v>
      </c>
    </row>
    <row r="14" spans="1:8" ht="40.5" customHeight="1">
      <c r="A14" s="152"/>
      <c r="B14" s="157"/>
      <c r="C14" s="157" t="s">
        <v>529</v>
      </c>
      <c r="D14" s="159"/>
      <c r="E14" s="158" t="s">
        <v>530</v>
      </c>
      <c r="F14" s="136">
        <f t="shared" si="0"/>
        <v>28.6</v>
      </c>
      <c r="G14" s="136">
        <f t="shared" si="0"/>
        <v>25.5</v>
      </c>
      <c r="H14" s="137">
        <f t="shared" si="1"/>
        <v>89.16083916083916</v>
      </c>
    </row>
    <row r="15" spans="1:8" ht="30.75" customHeight="1">
      <c r="A15" s="152"/>
      <c r="B15" s="157"/>
      <c r="C15" s="157" t="s">
        <v>531</v>
      </c>
      <c r="D15" s="153"/>
      <c r="E15" s="158" t="s">
        <v>532</v>
      </c>
      <c r="F15" s="136">
        <f t="shared" si="0"/>
        <v>28.6</v>
      </c>
      <c r="G15" s="136">
        <f t="shared" si="0"/>
        <v>25.5</v>
      </c>
      <c r="H15" s="137">
        <f t="shared" si="1"/>
        <v>89.16083916083916</v>
      </c>
    </row>
    <row r="16" spans="1:8" ht="54" customHeight="1">
      <c r="A16" s="152"/>
      <c r="B16" s="157"/>
      <c r="C16" s="157" t="s">
        <v>533</v>
      </c>
      <c r="D16" s="157"/>
      <c r="E16" s="158" t="s">
        <v>534</v>
      </c>
      <c r="F16" s="136">
        <f t="shared" si="0"/>
        <v>28.6</v>
      </c>
      <c r="G16" s="136">
        <f t="shared" si="0"/>
        <v>25.5</v>
      </c>
      <c r="H16" s="137">
        <f t="shared" si="1"/>
        <v>89.16083916083916</v>
      </c>
    </row>
    <row r="17" spans="1:8" ht="25.5">
      <c r="A17" s="152"/>
      <c r="B17" s="157"/>
      <c r="C17" s="157" t="s">
        <v>535</v>
      </c>
      <c r="D17" s="157"/>
      <c r="E17" s="158" t="s">
        <v>536</v>
      </c>
      <c r="F17" s="136">
        <f>+F18+F19</f>
        <v>28.6</v>
      </c>
      <c r="G17" s="136">
        <f>+G18+G19</f>
        <v>25.5</v>
      </c>
      <c r="H17" s="137">
        <f t="shared" si="1"/>
        <v>89.16083916083916</v>
      </c>
    </row>
    <row r="18" spans="1:8" ht="78" customHeight="1">
      <c r="A18" s="152"/>
      <c r="B18" s="157"/>
      <c r="C18" s="157"/>
      <c r="D18" s="157" t="s">
        <v>2</v>
      </c>
      <c r="E18" s="158" t="s">
        <v>537</v>
      </c>
      <c r="F18" s="136">
        <v>17.6</v>
      </c>
      <c r="G18" s="136">
        <v>17.6</v>
      </c>
      <c r="H18" s="137">
        <f t="shared" si="1"/>
        <v>100</v>
      </c>
    </row>
    <row r="19" spans="1:8" ht="40.5" customHeight="1">
      <c r="A19" s="152"/>
      <c r="B19" s="157"/>
      <c r="C19" s="157"/>
      <c r="D19" s="157" t="s">
        <v>4</v>
      </c>
      <c r="E19" s="158" t="s">
        <v>538</v>
      </c>
      <c r="F19" s="136">
        <v>11</v>
      </c>
      <c r="G19" s="136">
        <v>7.9</v>
      </c>
      <c r="H19" s="137">
        <f t="shared" si="1"/>
        <v>71.81818181818183</v>
      </c>
    </row>
    <row r="20" spans="1:8" s="162" customFormat="1" ht="38.25">
      <c r="A20" s="152">
        <v>622</v>
      </c>
      <c r="B20" s="160"/>
      <c r="C20" s="160"/>
      <c r="D20" s="160"/>
      <c r="E20" s="161" t="s">
        <v>539</v>
      </c>
      <c r="F20" s="155">
        <f>+F21+F34+F41+F56+F69+F119</f>
        <v>10534.599999999999</v>
      </c>
      <c r="G20" s="155">
        <f>+G21+G34+G41+G56+G69+G119</f>
        <v>9495.2</v>
      </c>
      <c r="H20" s="156">
        <f t="shared" si="1"/>
        <v>90.13346496307409</v>
      </c>
    </row>
    <row r="21" spans="1:8" ht="15">
      <c r="A21" s="152"/>
      <c r="B21" s="157" t="s">
        <v>527</v>
      </c>
      <c r="C21" s="157"/>
      <c r="D21" s="157"/>
      <c r="E21" s="158" t="s">
        <v>384</v>
      </c>
      <c r="F21" s="136">
        <f>+F22</f>
        <v>1361.7999999999997</v>
      </c>
      <c r="G21" s="136">
        <f>+G22</f>
        <v>1247.4</v>
      </c>
      <c r="H21" s="137">
        <f t="shared" si="1"/>
        <v>91.59935379644591</v>
      </c>
    </row>
    <row r="22" spans="1:8" ht="76.5">
      <c r="A22" s="152"/>
      <c r="B22" s="157" t="s">
        <v>540</v>
      </c>
      <c r="C22" s="157"/>
      <c r="D22" s="157"/>
      <c r="E22" s="158" t="s">
        <v>8</v>
      </c>
      <c r="F22" s="136">
        <f>+F23</f>
        <v>1361.7999999999997</v>
      </c>
      <c r="G22" s="136">
        <f>+G23</f>
        <v>1247.4</v>
      </c>
      <c r="H22" s="137">
        <f t="shared" si="1"/>
        <v>91.59935379644591</v>
      </c>
    </row>
    <row r="23" spans="1:8" ht="27.75" customHeight="1">
      <c r="A23" s="152"/>
      <c r="B23" s="157"/>
      <c r="C23" s="157" t="s">
        <v>529</v>
      </c>
      <c r="D23" s="157"/>
      <c r="E23" s="158" t="s">
        <v>530</v>
      </c>
      <c r="F23" s="136">
        <f>+F24+F28</f>
        <v>1361.7999999999997</v>
      </c>
      <c r="G23" s="136">
        <f>+G24+G28</f>
        <v>1247.4</v>
      </c>
      <c r="H23" s="137">
        <f t="shared" si="1"/>
        <v>91.59935379644591</v>
      </c>
    </row>
    <row r="24" spans="1:8" ht="38.25" customHeight="1">
      <c r="A24" s="152"/>
      <c r="B24" s="157"/>
      <c r="C24" s="157" t="s">
        <v>541</v>
      </c>
      <c r="D24" s="157"/>
      <c r="E24" s="158" t="s">
        <v>542</v>
      </c>
      <c r="F24" s="136">
        <f>F25</f>
        <v>1</v>
      </c>
      <c r="G24" s="136">
        <f>G25</f>
        <v>1</v>
      </c>
      <c r="H24" s="137">
        <f t="shared" si="1"/>
        <v>100</v>
      </c>
    </row>
    <row r="25" spans="1:8" ht="42" customHeight="1">
      <c r="A25" s="152"/>
      <c r="B25" s="157"/>
      <c r="C25" s="157" t="s">
        <v>543</v>
      </c>
      <c r="D25" s="157"/>
      <c r="E25" s="158" t="s">
        <v>544</v>
      </c>
      <c r="F25" s="136">
        <f>F26</f>
        <v>1</v>
      </c>
      <c r="G25" s="136">
        <f>G26</f>
        <v>1</v>
      </c>
      <c r="H25" s="137">
        <f t="shared" si="1"/>
        <v>100</v>
      </c>
    </row>
    <row r="26" spans="1:8" ht="28.5" customHeight="1">
      <c r="A26" s="163"/>
      <c r="B26" s="157"/>
      <c r="C26" s="157" t="s">
        <v>545</v>
      </c>
      <c r="D26" s="157"/>
      <c r="E26" s="158" t="s">
        <v>546</v>
      </c>
      <c r="F26" s="136">
        <f>+F27</f>
        <v>1</v>
      </c>
      <c r="G26" s="136">
        <f>+G27</f>
        <v>1</v>
      </c>
      <c r="H26" s="137">
        <f t="shared" si="1"/>
        <v>100</v>
      </c>
    </row>
    <row r="27" spans="1:8" ht="38.25">
      <c r="A27" s="152"/>
      <c r="B27" s="157"/>
      <c r="C27" s="157"/>
      <c r="D27" s="157" t="s">
        <v>4</v>
      </c>
      <c r="E27" s="158" t="s">
        <v>538</v>
      </c>
      <c r="F27" s="136">
        <v>1</v>
      </c>
      <c r="G27" s="136">
        <v>1</v>
      </c>
      <c r="H27" s="137">
        <f t="shared" si="1"/>
        <v>100</v>
      </c>
    </row>
    <row r="28" spans="1:8" ht="41.25" customHeight="1">
      <c r="A28" s="152"/>
      <c r="B28" s="157"/>
      <c r="C28" s="157" t="s">
        <v>531</v>
      </c>
      <c r="D28" s="157"/>
      <c r="E28" s="158" t="s">
        <v>547</v>
      </c>
      <c r="F28" s="136">
        <f>+F29</f>
        <v>1360.7999999999997</v>
      </c>
      <c r="G28" s="136">
        <f>+G29</f>
        <v>1246.4</v>
      </c>
      <c r="H28" s="137">
        <f t="shared" si="1"/>
        <v>91.59318048206939</v>
      </c>
    </row>
    <row r="29" spans="1:8" ht="51">
      <c r="A29" s="152"/>
      <c r="B29" s="157"/>
      <c r="C29" s="157" t="s">
        <v>533</v>
      </c>
      <c r="D29" s="157"/>
      <c r="E29" s="158" t="s">
        <v>548</v>
      </c>
      <c r="F29" s="136">
        <f>+F30</f>
        <v>1360.7999999999997</v>
      </c>
      <c r="G29" s="136">
        <f>+G30</f>
        <v>1246.4</v>
      </c>
      <c r="H29" s="137">
        <f t="shared" si="1"/>
        <v>91.59318048206939</v>
      </c>
    </row>
    <row r="30" spans="1:8" ht="27.75" customHeight="1">
      <c r="A30" s="152"/>
      <c r="B30" s="157"/>
      <c r="C30" s="157" t="s">
        <v>549</v>
      </c>
      <c r="D30" s="157"/>
      <c r="E30" s="158" t="s">
        <v>550</v>
      </c>
      <c r="F30" s="136">
        <f>+F31+F32+F33</f>
        <v>1360.7999999999997</v>
      </c>
      <c r="G30" s="136">
        <f>+G31+G32+G33</f>
        <v>1246.4</v>
      </c>
      <c r="H30" s="137">
        <f t="shared" si="1"/>
        <v>91.59318048206939</v>
      </c>
    </row>
    <row r="31" spans="1:8" ht="78.75" customHeight="1">
      <c r="A31" s="152"/>
      <c r="B31" s="157"/>
      <c r="C31" s="157"/>
      <c r="D31" s="157">
        <v>100</v>
      </c>
      <c r="E31" s="158" t="s">
        <v>537</v>
      </c>
      <c r="F31" s="136">
        <v>1084.1</v>
      </c>
      <c r="G31" s="136">
        <v>979.4</v>
      </c>
      <c r="H31" s="137">
        <f t="shared" si="1"/>
        <v>90.34221935245826</v>
      </c>
    </row>
    <row r="32" spans="1:8" ht="25.5">
      <c r="A32" s="152"/>
      <c r="B32" s="157"/>
      <c r="C32" s="157"/>
      <c r="D32" s="157">
        <v>200</v>
      </c>
      <c r="E32" s="158" t="s">
        <v>551</v>
      </c>
      <c r="F32" s="136">
        <v>269.6</v>
      </c>
      <c r="G32" s="136">
        <v>265</v>
      </c>
      <c r="H32" s="137">
        <f t="shared" si="1"/>
        <v>98.29376854599406</v>
      </c>
    </row>
    <row r="33" spans="1:8" ht="13.5" customHeight="1">
      <c r="A33" s="152"/>
      <c r="B33" s="157"/>
      <c r="C33" s="157"/>
      <c r="D33" s="157">
        <v>800</v>
      </c>
      <c r="E33" s="158" t="s">
        <v>6</v>
      </c>
      <c r="F33" s="136">
        <v>7.1</v>
      </c>
      <c r="G33" s="136">
        <v>2</v>
      </c>
      <c r="H33" s="137">
        <f t="shared" si="1"/>
        <v>28.169014084507044</v>
      </c>
    </row>
    <row r="34" spans="1:8" ht="15">
      <c r="A34" s="152"/>
      <c r="B34" s="157" t="s">
        <v>552</v>
      </c>
      <c r="C34" s="157"/>
      <c r="D34" s="157"/>
      <c r="E34" s="158" t="s">
        <v>505</v>
      </c>
      <c r="F34" s="136">
        <f aca="true" t="shared" si="2" ref="F34:G39">F35</f>
        <v>67.9</v>
      </c>
      <c r="G34" s="136">
        <f t="shared" si="2"/>
        <v>67.9</v>
      </c>
      <c r="H34" s="137">
        <f t="shared" si="1"/>
        <v>100</v>
      </c>
    </row>
    <row r="35" spans="1:8" ht="25.5" customHeight="1">
      <c r="A35" s="152"/>
      <c r="B35" s="157" t="s">
        <v>553</v>
      </c>
      <c r="C35" s="157"/>
      <c r="D35" s="157"/>
      <c r="E35" s="158" t="s">
        <v>506</v>
      </c>
      <c r="F35" s="136">
        <f t="shared" si="2"/>
        <v>67.9</v>
      </c>
      <c r="G35" s="136">
        <f t="shared" si="2"/>
        <v>67.9</v>
      </c>
      <c r="H35" s="137">
        <f t="shared" si="1"/>
        <v>100</v>
      </c>
    </row>
    <row r="36" spans="1:8" ht="39.75" customHeight="1">
      <c r="A36" s="152"/>
      <c r="B36" s="157"/>
      <c r="C36" s="157" t="s">
        <v>529</v>
      </c>
      <c r="D36" s="157"/>
      <c r="E36" s="158" t="s">
        <v>530</v>
      </c>
      <c r="F36" s="136">
        <f t="shared" si="2"/>
        <v>67.9</v>
      </c>
      <c r="G36" s="136">
        <f t="shared" si="2"/>
        <v>67.9</v>
      </c>
      <c r="H36" s="137">
        <f t="shared" si="1"/>
        <v>100</v>
      </c>
    </row>
    <row r="37" spans="1:8" ht="39" customHeight="1">
      <c r="A37" s="152"/>
      <c r="B37" s="157"/>
      <c r="C37" s="157" t="s">
        <v>541</v>
      </c>
      <c r="D37" s="157"/>
      <c r="E37" s="158" t="s">
        <v>554</v>
      </c>
      <c r="F37" s="136">
        <f t="shared" si="2"/>
        <v>67.9</v>
      </c>
      <c r="G37" s="136">
        <f t="shared" si="2"/>
        <v>67.9</v>
      </c>
      <c r="H37" s="137">
        <f t="shared" si="1"/>
        <v>100</v>
      </c>
    </row>
    <row r="38" spans="1:8" ht="42.75" customHeight="1">
      <c r="A38" s="152"/>
      <c r="B38" s="157"/>
      <c r="C38" s="157" t="s">
        <v>543</v>
      </c>
      <c r="D38" s="157"/>
      <c r="E38" s="158" t="s">
        <v>555</v>
      </c>
      <c r="F38" s="136">
        <f t="shared" si="2"/>
        <v>67.9</v>
      </c>
      <c r="G38" s="136">
        <f t="shared" si="2"/>
        <v>67.9</v>
      </c>
      <c r="H38" s="137">
        <f t="shared" si="1"/>
        <v>100</v>
      </c>
    </row>
    <row r="39" spans="1:8" ht="31.5" customHeight="1">
      <c r="A39" s="152"/>
      <c r="B39" s="157"/>
      <c r="C39" s="157" t="s">
        <v>556</v>
      </c>
      <c r="D39" s="157"/>
      <c r="E39" s="158" t="s">
        <v>557</v>
      </c>
      <c r="F39" s="136">
        <f t="shared" si="2"/>
        <v>67.9</v>
      </c>
      <c r="G39" s="136">
        <f t="shared" si="2"/>
        <v>67.9</v>
      </c>
      <c r="H39" s="137">
        <f t="shared" si="1"/>
        <v>100</v>
      </c>
    </row>
    <row r="40" spans="1:8" ht="39.75" customHeight="1">
      <c r="A40" s="152"/>
      <c r="B40" s="157"/>
      <c r="C40" s="157"/>
      <c r="D40" s="157" t="s">
        <v>2</v>
      </c>
      <c r="E40" s="158" t="s">
        <v>537</v>
      </c>
      <c r="F40" s="136">
        <v>67.9</v>
      </c>
      <c r="G40" s="136">
        <v>67.9</v>
      </c>
      <c r="H40" s="137">
        <f t="shared" si="1"/>
        <v>100</v>
      </c>
    </row>
    <row r="41" spans="1:8" ht="25.5" customHeight="1">
      <c r="A41" s="152"/>
      <c r="B41" s="157" t="s">
        <v>558</v>
      </c>
      <c r="C41" s="157"/>
      <c r="D41" s="157"/>
      <c r="E41" s="158" t="s">
        <v>559</v>
      </c>
      <c r="F41" s="136">
        <f>F42+F50</f>
        <v>542.1</v>
      </c>
      <c r="G41" s="136">
        <f>G42+G50</f>
        <v>541.9</v>
      </c>
      <c r="H41" s="137">
        <f t="shared" si="1"/>
        <v>99.96310643792657</v>
      </c>
    </row>
    <row r="42" spans="1:8" ht="53.25" customHeight="1">
      <c r="A42" s="152"/>
      <c r="B42" s="157" t="s">
        <v>560</v>
      </c>
      <c r="C42" s="157"/>
      <c r="D42" s="157"/>
      <c r="E42" s="158" t="s">
        <v>390</v>
      </c>
      <c r="F42" s="136">
        <f aca="true" t="shared" si="3" ref="F42:G44">F43</f>
        <v>34.1</v>
      </c>
      <c r="G42" s="136">
        <f t="shared" si="3"/>
        <v>34.1</v>
      </c>
      <c r="H42" s="137">
        <f t="shared" si="1"/>
        <v>100</v>
      </c>
    </row>
    <row r="43" spans="1:8" ht="41.25" customHeight="1">
      <c r="A43" s="152"/>
      <c r="B43" s="157"/>
      <c r="C43" s="157" t="s">
        <v>561</v>
      </c>
      <c r="D43" s="157"/>
      <c r="E43" s="158" t="s">
        <v>513</v>
      </c>
      <c r="F43" s="136">
        <f t="shared" si="3"/>
        <v>34.1</v>
      </c>
      <c r="G43" s="136">
        <f t="shared" si="3"/>
        <v>34.1</v>
      </c>
      <c r="H43" s="137">
        <f t="shared" si="1"/>
        <v>100</v>
      </c>
    </row>
    <row r="44" spans="1:8" ht="27.75" customHeight="1">
      <c r="A44" s="152"/>
      <c r="B44" s="157"/>
      <c r="C44" s="157" t="s">
        <v>562</v>
      </c>
      <c r="D44" s="157"/>
      <c r="E44" s="158" t="s">
        <v>514</v>
      </c>
      <c r="F44" s="136">
        <f t="shared" si="3"/>
        <v>34.1</v>
      </c>
      <c r="G44" s="136">
        <f t="shared" si="3"/>
        <v>34.1</v>
      </c>
      <c r="H44" s="137">
        <f t="shared" si="1"/>
        <v>100</v>
      </c>
    </row>
    <row r="45" spans="1:8" ht="27.75" customHeight="1">
      <c r="A45" s="152"/>
      <c r="B45" s="157"/>
      <c r="C45" s="157" t="s">
        <v>563</v>
      </c>
      <c r="D45" s="157"/>
      <c r="E45" s="158" t="s">
        <v>564</v>
      </c>
      <c r="F45" s="136">
        <f>+F46+F48</f>
        <v>34.1</v>
      </c>
      <c r="G45" s="136">
        <f>+G46+G48</f>
        <v>34.1</v>
      </c>
      <c r="H45" s="137">
        <f t="shared" si="1"/>
        <v>100</v>
      </c>
    </row>
    <row r="46" spans="1:8" ht="39.75" customHeight="1">
      <c r="A46" s="152"/>
      <c r="B46" s="157"/>
      <c r="C46" s="157" t="s">
        <v>565</v>
      </c>
      <c r="D46" s="157"/>
      <c r="E46" s="158" t="s">
        <v>566</v>
      </c>
      <c r="F46" s="136">
        <f>F47</f>
        <v>25</v>
      </c>
      <c r="G46" s="136">
        <f>G47</f>
        <v>25</v>
      </c>
      <c r="H46" s="137">
        <f t="shared" si="1"/>
        <v>100</v>
      </c>
    </row>
    <row r="47" spans="1:8" ht="27.75" customHeight="1">
      <c r="A47" s="152"/>
      <c r="B47" s="157"/>
      <c r="C47" s="157"/>
      <c r="D47" s="157" t="s">
        <v>4</v>
      </c>
      <c r="E47" s="158" t="s">
        <v>538</v>
      </c>
      <c r="F47" s="136">
        <v>25</v>
      </c>
      <c r="G47" s="136">
        <v>25</v>
      </c>
      <c r="H47" s="137">
        <f t="shared" si="1"/>
        <v>100</v>
      </c>
    </row>
    <row r="48" spans="1:8" ht="17.25" customHeight="1">
      <c r="A48" s="152"/>
      <c r="B48" s="157"/>
      <c r="C48" s="157" t="s">
        <v>567</v>
      </c>
      <c r="D48" s="157"/>
      <c r="E48" s="158" t="s">
        <v>568</v>
      </c>
      <c r="F48" s="136">
        <f>F49</f>
        <v>9.1</v>
      </c>
      <c r="G48" s="136">
        <f>G49</f>
        <v>9.1</v>
      </c>
      <c r="H48" s="137">
        <f t="shared" si="1"/>
        <v>100</v>
      </c>
    </row>
    <row r="49" spans="1:8" ht="38.25">
      <c r="A49" s="152"/>
      <c r="B49" s="157"/>
      <c r="C49" s="157"/>
      <c r="D49" s="157" t="s">
        <v>4</v>
      </c>
      <c r="E49" s="158" t="s">
        <v>538</v>
      </c>
      <c r="F49" s="136">
        <v>9.1</v>
      </c>
      <c r="G49" s="136">
        <v>9.1</v>
      </c>
      <c r="H49" s="137">
        <f t="shared" si="1"/>
        <v>100</v>
      </c>
    </row>
    <row r="50" spans="1:8" ht="14.25" customHeight="1">
      <c r="A50" s="152"/>
      <c r="B50" s="157" t="s">
        <v>569</v>
      </c>
      <c r="C50" s="157"/>
      <c r="D50" s="157"/>
      <c r="E50" s="158" t="s">
        <v>291</v>
      </c>
      <c r="F50" s="136">
        <f aca="true" t="shared" si="4" ref="F50:G54">F51</f>
        <v>508</v>
      </c>
      <c r="G50" s="136">
        <f t="shared" si="4"/>
        <v>507.8</v>
      </c>
      <c r="H50" s="137">
        <f t="shared" si="1"/>
        <v>99.96062992125985</v>
      </c>
    </row>
    <row r="51" spans="1:8" ht="25.5" customHeight="1">
      <c r="A51" s="152"/>
      <c r="B51" s="157"/>
      <c r="C51" s="157" t="s">
        <v>561</v>
      </c>
      <c r="D51" s="157"/>
      <c r="E51" s="158" t="s">
        <v>513</v>
      </c>
      <c r="F51" s="136">
        <f t="shared" si="4"/>
        <v>508</v>
      </c>
      <c r="G51" s="136">
        <f t="shared" si="4"/>
        <v>507.8</v>
      </c>
      <c r="H51" s="137">
        <f t="shared" si="1"/>
        <v>99.96062992125985</v>
      </c>
    </row>
    <row r="52" spans="1:8" ht="27" customHeight="1">
      <c r="A52" s="152"/>
      <c r="B52" s="157"/>
      <c r="C52" s="157" t="s">
        <v>562</v>
      </c>
      <c r="D52" s="157"/>
      <c r="E52" s="158" t="s">
        <v>514</v>
      </c>
      <c r="F52" s="136">
        <f t="shared" si="4"/>
        <v>508</v>
      </c>
      <c r="G52" s="136">
        <f t="shared" si="4"/>
        <v>507.8</v>
      </c>
      <c r="H52" s="137">
        <f t="shared" si="1"/>
        <v>99.96062992125985</v>
      </c>
    </row>
    <row r="53" spans="1:8" ht="28.5" customHeight="1">
      <c r="A53" s="152"/>
      <c r="B53" s="157"/>
      <c r="C53" s="157" t="s">
        <v>563</v>
      </c>
      <c r="D53" s="157"/>
      <c r="E53" s="158" t="s">
        <v>564</v>
      </c>
      <c r="F53" s="136">
        <f t="shared" si="4"/>
        <v>508</v>
      </c>
      <c r="G53" s="136">
        <f t="shared" si="4"/>
        <v>507.8</v>
      </c>
      <c r="H53" s="137">
        <f t="shared" si="1"/>
        <v>99.96062992125985</v>
      </c>
    </row>
    <row r="54" spans="1:8" ht="51.75" customHeight="1">
      <c r="A54" s="152"/>
      <c r="B54" s="157"/>
      <c r="C54" s="157" t="s">
        <v>570</v>
      </c>
      <c r="D54" s="157"/>
      <c r="E54" s="158" t="s">
        <v>571</v>
      </c>
      <c r="F54" s="136">
        <f t="shared" si="4"/>
        <v>508</v>
      </c>
      <c r="G54" s="136">
        <f t="shared" si="4"/>
        <v>507.8</v>
      </c>
      <c r="H54" s="137">
        <f t="shared" si="1"/>
        <v>99.96062992125985</v>
      </c>
    </row>
    <row r="55" spans="1:8" ht="38.25">
      <c r="A55" s="152"/>
      <c r="B55" s="157"/>
      <c r="C55" s="157"/>
      <c r="D55" s="157" t="s">
        <v>4</v>
      </c>
      <c r="E55" s="158" t="s">
        <v>538</v>
      </c>
      <c r="F55" s="136">
        <v>508</v>
      </c>
      <c r="G55" s="136">
        <v>507.8</v>
      </c>
      <c r="H55" s="137">
        <f t="shared" si="1"/>
        <v>99.96062992125985</v>
      </c>
    </row>
    <row r="56" spans="1:8" ht="15.75" customHeight="1">
      <c r="A56" s="152"/>
      <c r="B56" s="157" t="s">
        <v>572</v>
      </c>
      <c r="C56" s="157"/>
      <c r="D56" s="157"/>
      <c r="E56" s="158" t="s">
        <v>392</v>
      </c>
      <c r="F56" s="136">
        <f>F57</f>
        <v>441.9</v>
      </c>
      <c r="G56" s="136">
        <f>G57</f>
        <v>325</v>
      </c>
      <c r="H56" s="137">
        <f t="shared" si="1"/>
        <v>73.54605114279249</v>
      </c>
    </row>
    <row r="57" spans="1:8" ht="17.25" customHeight="1">
      <c r="A57" s="152"/>
      <c r="B57" s="157" t="s">
        <v>573</v>
      </c>
      <c r="C57" s="157"/>
      <c r="D57" s="157"/>
      <c r="E57" s="158" t="s">
        <v>24</v>
      </c>
      <c r="F57" s="136">
        <f>F58</f>
        <v>441.9</v>
      </c>
      <c r="G57" s="136">
        <f>G58</f>
        <v>325</v>
      </c>
      <c r="H57" s="137">
        <f t="shared" si="1"/>
        <v>73.54605114279249</v>
      </c>
    </row>
    <row r="58" spans="1:8" ht="38.25" customHeight="1">
      <c r="A58" s="152"/>
      <c r="B58" s="157"/>
      <c r="C58" s="157" t="s">
        <v>561</v>
      </c>
      <c r="D58" s="157"/>
      <c r="E58" s="158" t="s">
        <v>513</v>
      </c>
      <c r="F58" s="136">
        <f>+F59+F65</f>
        <v>441.9</v>
      </c>
      <c r="G58" s="136">
        <f>+G59+G65</f>
        <v>325</v>
      </c>
      <c r="H58" s="137">
        <f t="shared" si="1"/>
        <v>73.54605114279249</v>
      </c>
    </row>
    <row r="59" spans="1:8" ht="29.25" customHeight="1">
      <c r="A59" s="152"/>
      <c r="B59" s="157"/>
      <c r="C59" s="157" t="s">
        <v>574</v>
      </c>
      <c r="D59" s="157"/>
      <c r="E59" s="158" t="s">
        <v>515</v>
      </c>
      <c r="F59" s="136">
        <f>+F60</f>
        <v>325</v>
      </c>
      <c r="G59" s="136">
        <f>+G60</f>
        <v>325</v>
      </c>
      <c r="H59" s="137">
        <f t="shared" si="1"/>
        <v>100</v>
      </c>
    </row>
    <row r="60" spans="1:8" ht="38.25" customHeight="1">
      <c r="A60" s="152"/>
      <c r="B60" s="157"/>
      <c r="C60" s="157" t="s">
        <v>575</v>
      </c>
      <c r="D60" s="157"/>
      <c r="E60" s="158" t="s">
        <v>576</v>
      </c>
      <c r="F60" s="136">
        <f>F61+F63</f>
        <v>325</v>
      </c>
      <c r="G60" s="136">
        <f>G61+G63</f>
        <v>325</v>
      </c>
      <c r="H60" s="137">
        <f t="shared" si="1"/>
        <v>100</v>
      </c>
    </row>
    <row r="61" spans="1:8" ht="26.25" customHeight="1">
      <c r="A61" s="152"/>
      <c r="B61" s="157"/>
      <c r="C61" s="157" t="s">
        <v>577</v>
      </c>
      <c r="D61" s="157"/>
      <c r="E61" s="158" t="s">
        <v>578</v>
      </c>
      <c r="F61" s="136">
        <f>F62</f>
        <v>200.3</v>
      </c>
      <c r="G61" s="136">
        <f>G62</f>
        <v>200.3</v>
      </c>
      <c r="H61" s="137">
        <f t="shared" si="1"/>
        <v>100</v>
      </c>
    </row>
    <row r="62" spans="1:8" ht="40.5" customHeight="1">
      <c r="A62" s="152"/>
      <c r="B62" s="157"/>
      <c r="C62" s="157"/>
      <c r="D62" s="157" t="s">
        <v>4</v>
      </c>
      <c r="E62" s="158" t="s">
        <v>538</v>
      </c>
      <c r="F62" s="136">
        <v>200.3</v>
      </c>
      <c r="G62" s="136">
        <v>200.3</v>
      </c>
      <c r="H62" s="137">
        <f t="shared" si="1"/>
        <v>100</v>
      </c>
    </row>
    <row r="63" spans="1:8" ht="27.75" customHeight="1">
      <c r="A63" s="152"/>
      <c r="B63" s="157"/>
      <c r="C63" s="157" t="s">
        <v>579</v>
      </c>
      <c r="D63" s="157"/>
      <c r="E63" s="158" t="s">
        <v>580</v>
      </c>
      <c r="F63" s="136">
        <f>F64</f>
        <v>124.7</v>
      </c>
      <c r="G63" s="136">
        <f>G64</f>
        <v>124.7</v>
      </c>
      <c r="H63" s="137">
        <f t="shared" si="1"/>
        <v>100</v>
      </c>
    </row>
    <row r="64" spans="1:8" ht="39.75" customHeight="1">
      <c r="A64" s="152"/>
      <c r="B64" s="157"/>
      <c r="C64" s="157"/>
      <c r="D64" s="157" t="s">
        <v>4</v>
      </c>
      <c r="E64" s="158" t="s">
        <v>538</v>
      </c>
      <c r="F64" s="136">
        <v>124.7</v>
      </c>
      <c r="G64" s="136">
        <v>124.7</v>
      </c>
      <c r="H64" s="137">
        <f t="shared" si="1"/>
        <v>100</v>
      </c>
    </row>
    <row r="65" spans="1:8" ht="39" customHeight="1">
      <c r="A65" s="152"/>
      <c r="B65" s="157"/>
      <c r="C65" s="157" t="s">
        <v>581</v>
      </c>
      <c r="D65" s="157"/>
      <c r="E65" s="158" t="s">
        <v>518</v>
      </c>
      <c r="F65" s="136">
        <f aca="true" t="shared" si="5" ref="F65:G67">F66</f>
        <v>116.9</v>
      </c>
      <c r="G65" s="136">
        <f t="shared" si="5"/>
        <v>0</v>
      </c>
      <c r="H65" s="137">
        <f t="shared" si="1"/>
        <v>0</v>
      </c>
    </row>
    <row r="66" spans="1:8" ht="76.5">
      <c r="A66" s="152"/>
      <c r="B66" s="157"/>
      <c r="C66" s="157" t="s">
        <v>582</v>
      </c>
      <c r="D66" s="157"/>
      <c r="E66" s="158" t="s">
        <v>583</v>
      </c>
      <c r="F66" s="136">
        <f t="shared" si="5"/>
        <v>116.9</v>
      </c>
      <c r="G66" s="136">
        <f t="shared" si="5"/>
        <v>0</v>
      </c>
      <c r="H66" s="137">
        <f t="shared" si="1"/>
        <v>0</v>
      </c>
    </row>
    <row r="67" spans="1:8" ht="76.5">
      <c r="A67" s="152"/>
      <c r="B67" s="157"/>
      <c r="C67" s="157" t="s">
        <v>584</v>
      </c>
      <c r="D67" s="157"/>
      <c r="E67" s="158" t="s">
        <v>284</v>
      </c>
      <c r="F67" s="136">
        <f t="shared" si="5"/>
        <v>116.9</v>
      </c>
      <c r="G67" s="136">
        <f t="shared" si="5"/>
        <v>0</v>
      </c>
      <c r="H67" s="137">
        <f t="shared" si="1"/>
        <v>0</v>
      </c>
    </row>
    <row r="68" spans="1:8" ht="42" customHeight="1">
      <c r="A68" s="152"/>
      <c r="B68" s="157"/>
      <c r="C68" s="157"/>
      <c r="D68" s="157" t="s">
        <v>4</v>
      </c>
      <c r="E68" s="158" t="s">
        <v>538</v>
      </c>
      <c r="F68" s="136">
        <v>116.9</v>
      </c>
      <c r="G68" s="136">
        <v>0</v>
      </c>
      <c r="H68" s="137">
        <f t="shared" si="1"/>
        <v>0</v>
      </c>
    </row>
    <row r="69" spans="1:8" ht="15" customHeight="1">
      <c r="A69" s="152"/>
      <c r="B69" s="157" t="s">
        <v>585</v>
      </c>
      <c r="C69" s="157"/>
      <c r="D69" s="157"/>
      <c r="E69" s="158" t="s">
        <v>394</v>
      </c>
      <c r="F69" s="136">
        <f>+F70+F78+F103+F113</f>
        <v>8012.0999999999985</v>
      </c>
      <c r="G69" s="136">
        <f>+G70+G78+G103+G113</f>
        <v>7204.200000000001</v>
      </c>
      <c r="H69" s="137">
        <f t="shared" si="1"/>
        <v>89.91650129179618</v>
      </c>
    </row>
    <row r="70" spans="1:8" ht="15">
      <c r="A70" s="152"/>
      <c r="B70" s="157" t="s">
        <v>586</v>
      </c>
      <c r="C70" s="157"/>
      <c r="D70" s="157"/>
      <c r="E70" s="158" t="s">
        <v>396</v>
      </c>
      <c r="F70" s="136">
        <f aca="true" t="shared" si="6" ref="F70:G72">F71</f>
        <v>9.9</v>
      </c>
      <c r="G70" s="136">
        <f t="shared" si="6"/>
        <v>9.9</v>
      </c>
      <c r="H70" s="137">
        <f t="shared" si="1"/>
        <v>100</v>
      </c>
    </row>
    <row r="71" spans="1:8" ht="37.5" customHeight="1">
      <c r="A71" s="152"/>
      <c r="B71" s="157"/>
      <c r="C71" s="157" t="s">
        <v>587</v>
      </c>
      <c r="D71" s="157"/>
      <c r="E71" s="158" t="s">
        <v>510</v>
      </c>
      <c r="F71" s="136">
        <f t="shared" si="6"/>
        <v>9.9</v>
      </c>
      <c r="G71" s="136">
        <f t="shared" si="6"/>
        <v>9.9</v>
      </c>
      <c r="H71" s="137">
        <f t="shared" si="1"/>
        <v>100</v>
      </c>
    </row>
    <row r="72" spans="1:8" ht="27.75" customHeight="1">
      <c r="A72" s="152"/>
      <c r="B72" s="157"/>
      <c r="C72" s="157" t="s">
        <v>588</v>
      </c>
      <c r="D72" s="157"/>
      <c r="E72" s="158" t="s">
        <v>512</v>
      </c>
      <c r="F72" s="136">
        <f t="shared" si="6"/>
        <v>9.9</v>
      </c>
      <c r="G72" s="136">
        <f t="shared" si="6"/>
        <v>9.9</v>
      </c>
      <c r="H72" s="137">
        <f t="shared" si="1"/>
        <v>100</v>
      </c>
    </row>
    <row r="73" spans="1:8" ht="24.75" customHeight="1">
      <c r="A73" s="152"/>
      <c r="B73" s="157"/>
      <c r="C73" s="157" t="s">
        <v>589</v>
      </c>
      <c r="D73" s="157"/>
      <c r="E73" s="158" t="s">
        <v>590</v>
      </c>
      <c r="F73" s="136">
        <f>+F74+F76</f>
        <v>9.9</v>
      </c>
      <c r="G73" s="136">
        <f>+G74+G76</f>
        <v>9.9</v>
      </c>
      <c r="H73" s="137">
        <f t="shared" si="1"/>
        <v>100</v>
      </c>
    </row>
    <row r="74" spans="1:8" ht="39" customHeight="1" hidden="1">
      <c r="A74" s="152"/>
      <c r="B74" s="157"/>
      <c r="C74" s="157" t="s">
        <v>591</v>
      </c>
      <c r="D74" s="157"/>
      <c r="E74" s="158" t="s">
        <v>592</v>
      </c>
      <c r="F74" s="136">
        <f>F75</f>
        <v>0</v>
      </c>
      <c r="G74" s="136">
        <f>G75</f>
        <v>0</v>
      </c>
      <c r="H74" s="137" t="e">
        <f t="shared" si="1"/>
        <v>#DIV/0!</v>
      </c>
    </row>
    <row r="75" spans="1:8" ht="38.25" hidden="1">
      <c r="A75" s="152"/>
      <c r="B75" s="157"/>
      <c r="C75" s="157"/>
      <c r="D75" s="157" t="s">
        <v>4</v>
      </c>
      <c r="E75" s="158" t="s">
        <v>538</v>
      </c>
      <c r="F75" s="136"/>
      <c r="G75" s="136"/>
      <c r="H75" s="137" t="e">
        <f aca="true" t="shared" si="7" ref="H75:H145">G75/F75*100</f>
        <v>#DIV/0!</v>
      </c>
    </row>
    <row r="76" spans="1:8" ht="39" customHeight="1">
      <c r="A76" s="152"/>
      <c r="B76" s="157"/>
      <c r="C76" s="157" t="s">
        <v>593</v>
      </c>
      <c r="D76" s="157"/>
      <c r="E76" s="158" t="s">
        <v>594</v>
      </c>
      <c r="F76" s="136">
        <f>F77</f>
        <v>9.9</v>
      </c>
      <c r="G76" s="136">
        <f>G77</f>
        <v>9.9</v>
      </c>
      <c r="H76" s="137">
        <f t="shared" si="7"/>
        <v>100</v>
      </c>
    </row>
    <row r="77" spans="1:8" ht="38.25">
      <c r="A77" s="152"/>
      <c r="B77" s="157"/>
      <c r="C77" s="157"/>
      <c r="D77" s="157" t="s">
        <v>4</v>
      </c>
      <c r="E77" s="158" t="s">
        <v>538</v>
      </c>
      <c r="F77" s="136">
        <v>9.9</v>
      </c>
      <c r="G77" s="136">
        <v>9.9</v>
      </c>
      <c r="H77" s="137">
        <f t="shared" si="7"/>
        <v>100</v>
      </c>
    </row>
    <row r="78" spans="1:8" ht="14.25" customHeight="1">
      <c r="A78" s="152"/>
      <c r="B78" s="157" t="s">
        <v>595</v>
      </c>
      <c r="C78" s="157"/>
      <c r="D78" s="157"/>
      <c r="E78" s="158" t="s">
        <v>30</v>
      </c>
      <c r="F78" s="136">
        <f>F79</f>
        <v>7208.299999999999</v>
      </c>
      <c r="G78" s="136">
        <f>G79</f>
        <v>6486.200000000001</v>
      </c>
      <c r="H78" s="137">
        <f t="shared" si="7"/>
        <v>89.982381421417</v>
      </c>
    </row>
    <row r="79" spans="1:8" ht="51">
      <c r="A79" s="152"/>
      <c r="B79" s="157"/>
      <c r="C79" s="157" t="s">
        <v>561</v>
      </c>
      <c r="D79" s="157"/>
      <c r="E79" s="158" t="s">
        <v>513</v>
      </c>
      <c r="F79" s="136">
        <f>F80</f>
        <v>7208.299999999999</v>
      </c>
      <c r="G79" s="136">
        <f>G80</f>
        <v>6486.200000000001</v>
      </c>
      <c r="H79" s="137">
        <f t="shared" si="7"/>
        <v>89.982381421417</v>
      </c>
    </row>
    <row r="80" spans="1:8" ht="25.5">
      <c r="A80" s="152"/>
      <c r="B80" s="157"/>
      <c r="C80" s="157" t="s">
        <v>596</v>
      </c>
      <c r="D80" s="157"/>
      <c r="E80" s="158" t="s">
        <v>597</v>
      </c>
      <c r="F80" s="136">
        <f>+F81+F84+F87+F90+F95+F98</f>
        <v>7208.299999999999</v>
      </c>
      <c r="G80" s="136">
        <f>+G81+G84+G87+G90+G95+G98</f>
        <v>6486.200000000001</v>
      </c>
      <c r="H80" s="137">
        <f t="shared" si="7"/>
        <v>89.982381421417</v>
      </c>
    </row>
    <row r="81" spans="1:8" ht="27" customHeight="1">
      <c r="A81" s="152"/>
      <c r="B81" s="157"/>
      <c r="C81" s="157" t="s">
        <v>598</v>
      </c>
      <c r="D81" s="157"/>
      <c r="E81" s="158" t="s">
        <v>599</v>
      </c>
      <c r="F81" s="136">
        <f>F82</f>
        <v>9.1</v>
      </c>
      <c r="G81" s="136">
        <f>G82</f>
        <v>9.1</v>
      </c>
      <c r="H81" s="137">
        <f t="shared" si="7"/>
        <v>100</v>
      </c>
    </row>
    <row r="82" spans="1:8" ht="16.5" customHeight="1">
      <c r="A82" s="152"/>
      <c r="B82" s="157"/>
      <c r="C82" s="157" t="s">
        <v>600</v>
      </c>
      <c r="D82" s="157"/>
      <c r="E82" s="158" t="s">
        <v>601</v>
      </c>
      <c r="F82" s="136">
        <f>F83</f>
        <v>9.1</v>
      </c>
      <c r="G82" s="136">
        <f>G83</f>
        <v>9.1</v>
      </c>
      <c r="H82" s="137">
        <f t="shared" si="7"/>
        <v>100</v>
      </c>
    </row>
    <row r="83" spans="1:8" ht="38.25">
      <c r="A83" s="152"/>
      <c r="B83" s="157"/>
      <c r="C83" s="157"/>
      <c r="D83" s="157" t="s">
        <v>4</v>
      </c>
      <c r="E83" s="158" t="s">
        <v>538</v>
      </c>
      <c r="F83" s="136">
        <v>9.1</v>
      </c>
      <c r="G83" s="136">
        <v>9.1</v>
      </c>
      <c r="H83" s="137">
        <f t="shared" si="7"/>
        <v>100</v>
      </c>
    </row>
    <row r="84" spans="1:8" ht="25.5">
      <c r="A84" s="152"/>
      <c r="B84" s="157"/>
      <c r="C84" s="157" t="s">
        <v>602</v>
      </c>
      <c r="D84" s="157"/>
      <c r="E84" s="158" t="s">
        <v>603</v>
      </c>
      <c r="F84" s="136">
        <f>F85</f>
        <v>26.7</v>
      </c>
      <c r="G84" s="136">
        <f>G85</f>
        <v>26.7</v>
      </c>
      <c r="H84" s="137">
        <f t="shared" si="7"/>
        <v>100</v>
      </c>
    </row>
    <row r="85" spans="1:8" ht="26.25" customHeight="1">
      <c r="A85" s="152"/>
      <c r="B85" s="157"/>
      <c r="C85" s="157" t="s">
        <v>604</v>
      </c>
      <c r="D85" s="157"/>
      <c r="E85" s="158" t="s">
        <v>605</v>
      </c>
      <c r="F85" s="136">
        <f>F86</f>
        <v>26.7</v>
      </c>
      <c r="G85" s="136">
        <f>G86</f>
        <v>26.7</v>
      </c>
      <c r="H85" s="137">
        <f t="shared" si="7"/>
        <v>100</v>
      </c>
    </row>
    <row r="86" spans="1:8" ht="38.25">
      <c r="A86" s="152"/>
      <c r="B86" s="157"/>
      <c r="C86" s="157"/>
      <c r="D86" s="157" t="s">
        <v>4</v>
      </c>
      <c r="E86" s="158" t="s">
        <v>538</v>
      </c>
      <c r="F86" s="136">
        <v>26.7</v>
      </c>
      <c r="G86" s="136">
        <v>26.7</v>
      </c>
      <c r="H86" s="137">
        <f t="shared" si="7"/>
        <v>100</v>
      </c>
    </row>
    <row r="87" spans="1:8" ht="25.5">
      <c r="A87" s="152"/>
      <c r="B87" s="157"/>
      <c r="C87" s="157" t="s">
        <v>606</v>
      </c>
      <c r="D87" s="157"/>
      <c r="E87" s="158" t="s">
        <v>607</v>
      </c>
      <c r="F87" s="136">
        <f>F88</f>
        <v>339.9</v>
      </c>
      <c r="G87" s="136">
        <f>G88</f>
        <v>320.5</v>
      </c>
      <c r="H87" s="137">
        <f t="shared" si="7"/>
        <v>94.29243895263313</v>
      </c>
    </row>
    <row r="88" spans="1:8" ht="18" customHeight="1">
      <c r="A88" s="152"/>
      <c r="B88" s="157"/>
      <c r="C88" s="157" t="s">
        <v>608</v>
      </c>
      <c r="D88" s="157"/>
      <c r="E88" s="158" t="s">
        <v>609</v>
      </c>
      <c r="F88" s="136">
        <f>F89</f>
        <v>339.9</v>
      </c>
      <c r="G88" s="136">
        <f>G89</f>
        <v>320.5</v>
      </c>
      <c r="H88" s="137">
        <f t="shared" si="7"/>
        <v>94.29243895263313</v>
      </c>
    </row>
    <row r="89" spans="1:8" ht="39" customHeight="1">
      <c r="A89" s="152"/>
      <c r="B89" s="157"/>
      <c r="C89" s="157"/>
      <c r="D89" s="157" t="s">
        <v>4</v>
      </c>
      <c r="E89" s="158" t="s">
        <v>538</v>
      </c>
      <c r="F89" s="136">
        <v>339.9</v>
      </c>
      <c r="G89" s="136">
        <v>320.5</v>
      </c>
      <c r="H89" s="137">
        <f t="shared" si="7"/>
        <v>94.29243895263313</v>
      </c>
    </row>
    <row r="90" spans="1:8" ht="25.5">
      <c r="A90" s="152"/>
      <c r="B90" s="157"/>
      <c r="C90" s="157" t="s">
        <v>610</v>
      </c>
      <c r="D90" s="157"/>
      <c r="E90" s="158" t="s">
        <v>611</v>
      </c>
      <c r="F90" s="136">
        <f>F91+F93</f>
        <v>4880.3</v>
      </c>
      <c r="G90" s="136">
        <f>G91+G93</f>
        <v>4880.3</v>
      </c>
      <c r="H90" s="137">
        <f t="shared" si="7"/>
        <v>100</v>
      </c>
    </row>
    <row r="91" spans="1:8" ht="25.5" customHeight="1">
      <c r="A91" s="152"/>
      <c r="B91" s="157"/>
      <c r="C91" s="157" t="s">
        <v>612</v>
      </c>
      <c r="D91" s="157"/>
      <c r="E91" s="158" t="s">
        <v>613</v>
      </c>
      <c r="F91" s="136">
        <f>F92</f>
        <v>570.8</v>
      </c>
      <c r="G91" s="136">
        <f>G92</f>
        <v>570.8</v>
      </c>
      <c r="H91" s="137">
        <f t="shared" si="7"/>
        <v>100</v>
      </c>
    </row>
    <row r="92" spans="1:8" ht="38.25">
      <c r="A92" s="152"/>
      <c r="B92" s="157"/>
      <c r="C92" s="157"/>
      <c r="D92" s="157" t="s">
        <v>4</v>
      </c>
      <c r="E92" s="158" t="s">
        <v>538</v>
      </c>
      <c r="F92" s="136">
        <v>570.8</v>
      </c>
      <c r="G92" s="136">
        <v>570.8</v>
      </c>
      <c r="H92" s="137">
        <f t="shared" si="7"/>
        <v>100</v>
      </c>
    </row>
    <row r="93" spans="1:8" ht="16.5" customHeight="1">
      <c r="A93" s="152"/>
      <c r="B93" s="157"/>
      <c r="C93" s="157" t="s">
        <v>614</v>
      </c>
      <c r="D93" s="157"/>
      <c r="E93" s="158" t="s">
        <v>122</v>
      </c>
      <c r="F93" s="136">
        <f>F94</f>
        <v>4309.5</v>
      </c>
      <c r="G93" s="136">
        <f>G94</f>
        <v>4309.5</v>
      </c>
      <c r="H93" s="137">
        <f t="shared" si="7"/>
        <v>100</v>
      </c>
    </row>
    <row r="94" spans="1:8" ht="39.75" customHeight="1">
      <c r="A94" s="152"/>
      <c r="B94" s="157"/>
      <c r="C94" s="157"/>
      <c r="D94" s="157">
        <v>200</v>
      </c>
      <c r="E94" s="158" t="s">
        <v>538</v>
      </c>
      <c r="F94" s="136">
        <v>4309.5</v>
      </c>
      <c r="G94" s="136">
        <v>4309.5</v>
      </c>
      <c r="H94" s="137">
        <f t="shared" si="7"/>
        <v>100</v>
      </c>
    </row>
    <row r="95" spans="1:8" ht="25.5">
      <c r="A95" s="152"/>
      <c r="B95" s="157"/>
      <c r="C95" s="157" t="s">
        <v>615</v>
      </c>
      <c r="D95" s="157"/>
      <c r="E95" s="158" t="s">
        <v>616</v>
      </c>
      <c r="F95" s="136">
        <f>F96</f>
        <v>82.2</v>
      </c>
      <c r="G95" s="136">
        <f>G96</f>
        <v>82.1</v>
      </c>
      <c r="H95" s="137">
        <f t="shared" si="7"/>
        <v>99.87834549878345</v>
      </c>
    </row>
    <row r="96" spans="1:8" ht="24.75" customHeight="1">
      <c r="A96" s="152"/>
      <c r="B96" s="157"/>
      <c r="C96" s="157" t="s">
        <v>617</v>
      </c>
      <c r="D96" s="157"/>
      <c r="E96" s="158" t="s">
        <v>618</v>
      </c>
      <c r="F96" s="136">
        <f>F97</f>
        <v>82.2</v>
      </c>
      <c r="G96" s="136">
        <f>G97</f>
        <v>82.1</v>
      </c>
      <c r="H96" s="137">
        <f t="shared" si="7"/>
        <v>99.87834549878345</v>
      </c>
    </row>
    <row r="97" spans="1:13" ht="40.5" customHeight="1">
      <c r="A97" s="152"/>
      <c r="B97" s="157"/>
      <c r="C97" s="157"/>
      <c r="D97" s="157" t="s">
        <v>4</v>
      </c>
      <c r="E97" s="158" t="s">
        <v>538</v>
      </c>
      <c r="F97" s="136">
        <v>82.2</v>
      </c>
      <c r="G97" s="136">
        <v>82.1</v>
      </c>
      <c r="H97" s="137">
        <f t="shared" si="7"/>
        <v>99.87834549878345</v>
      </c>
      <c r="J97" s="164"/>
      <c r="K97" s="164"/>
      <c r="L97" s="164"/>
      <c r="M97" s="165"/>
    </row>
    <row r="98" spans="1:8" ht="65.25" customHeight="1">
      <c r="A98" s="152"/>
      <c r="B98" s="157"/>
      <c r="C98" s="157" t="s">
        <v>619</v>
      </c>
      <c r="D98" s="157"/>
      <c r="E98" s="158" t="s">
        <v>620</v>
      </c>
      <c r="F98" s="136">
        <f>F99+F101</f>
        <v>1870.1</v>
      </c>
      <c r="G98" s="136">
        <f>G99+G101</f>
        <v>1167.5</v>
      </c>
      <c r="H98" s="137">
        <f t="shared" si="7"/>
        <v>62.42981658734828</v>
      </c>
    </row>
    <row r="99" spans="1:12" ht="51.75" customHeight="1">
      <c r="A99" s="152"/>
      <c r="B99" s="157"/>
      <c r="C99" s="157" t="s">
        <v>621</v>
      </c>
      <c r="D99" s="157"/>
      <c r="E99" s="158" t="s">
        <v>122</v>
      </c>
      <c r="F99" s="136">
        <f>F100</f>
        <v>1431.5</v>
      </c>
      <c r="G99" s="136">
        <f>G100</f>
        <v>799.1</v>
      </c>
      <c r="H99" s="137">
        <f t="shared" si="7"/>
        <v>55.822563744324135</v>
      </c>
      <c r="J99" s="166"/>
      <c r="K99" s="166"/>
      <c r="L99" s="166"/>
    </row>
    <row r="100" spans="1:13" ht="15">
      <c r="A100" s="152"/>
      <c r="B100" s="157"/>
      <c r="C100" s="157"/>
      <c r="D100" s="157">
        <v>800</v>
      </c>
      <c r="E100" s="158" t="s">
        <v>6</v>
      </c>
      <c r="F100" s="136">
        <v>1431.5</v>
      </c>
      <c r="G100" s="136">
        <v>799.1</v>
      </c>
      <c r="H100" s="137">
        <f t="shared" si="7"/>
        <v>55.822563744324135</v>
      </c>
      <c r="M100" s="162"/>
    </row>
    <row r="101" spans="1:12" ht="63.75">
      <c r="A101" s="152"/>
      <c r="B101" s="157"/>
      <c r="C101" s="157" t="s">
        <v>622</v>
      </c>
      <c r="D101" s="157"/>
      <c r="E101" s="158" t="s">
        <v>623</v>
      </c>
      <c r="F101" s="136">
        <f>F102</f>
        <v>438.6</v>
      </c>
      <c r="G101" s="136">
        <f>G102</f>
        <v>368.4</v>
      </c>
      <c r="H101" s="137">
        <f t="shared" si="7"/>
        <v>83.99452804377565</v>
      </c>
      <c r="J101" s="167"/>
      <c r="K101" s="167"/>
      <c r="L101" s="167"/>
    </row>
    <row r="102" spans="1:8" ht="15">
      <c r="A102" s="152"/>
      <c r="B102" s="157"/>
      <c r="C102" s="157"/>
      <c r="D102" s="157" t="s">
        <v>5</v>
      </c>
      <c r="E102" s="158" t="s">
        <v>6</v>
      </c>
      <c r="F102" s="136">
        <v>438.6</v>
      </c>
      <c r="G102" s="136">
        <v>368.4</v>
      </c>
      <c r="H102" s="137">
        <f t="shared" si="7"/>
        <v>83.99452804377565</v>
      </c>
    </row>
    <row r="103" spans="1:8" ht="14.25" customHeight="1">
      <c r="A103" s="152"/>
      <c r="B103" s="157" t="s">
        <v>624</v>
      </c>
      <c r="C103" s="157"/>
      <c r="D103" s="157"/>
      <c r="E103" s="158" t="s">
        <v>146</v>
      </c>
      <c r="F103" s="136">
        <f>F104</f>
        <v>674.2</v>
      </c>
      <c r="G103" s="136">
        <f>G104</f>
        <v>621.1</v>
      </c>
      <c r="H103" s="137">
        <f t="shared" si="7"/>
        <v>92.12399881340848</v>
      </c>
    </row>
    <row r="104" spans="1:8" ht="39.75" customHeight="1">
      <c r="A104" s="152"/>
      <c r="B104" s="157"/>
      <c r="C104" s="157" t="s">
        <v>561</v>
      </c>
      <c r="D104" s="157"/>
      <c r="E104" s="158" t="s">
        <v>513</v>
      </c>
      <c r="F104" s="136">
        <f>+F105+F109</f>
        <v>674.2</v>
      </c>
      <c r="G104" s="136">
        <f>+G105+G109</f>
        <v>621.1</v>
      </c>
      <c r="H104" s="137">
        <f t="shared" si="7"/>
        <v>92.12399881340848</v>
      </c>
    </row>
    <row r="105" spans="1:8" ht="15" customHeight="1">
      <c r="A105" s="152"/>
      <c r="B105" s="157"/>
      <c r="C105" s="157" t="s">
        <v>625</v>
      </c>
      <c r="D105" s="157"/>
      <c r="E105" s="158" t="s">
        <v>517</v>
      </c>
      <c r="F105" s="136">
        <f aca="true" t="shared" si="8" ref="F105:G107">F106</f>
        <v>674.2</v>
      </c>
      <c r="G105" s="136">
        <f t="shared" si="8"/>
        <v>656.9</v>
      </c>
      <c r="H105" s="137">
        <f t="shared" si="7"/>
        <v>97.43399584692969</v>
      </c>
    </row>
    <row r="106" spans="1:8" ht="27.75" customHeight="1">
      <c r="A106" s="152"/>
      <c r="B106" s="157"/>
      <c r="C106" s="157" t="s">
        <v>626</v>
      </c>
      <c r="D106" s="157"/>
      <c r="E106" s="158" t="s">
        <v>627</v>
      </c>
      <c r="F106" s="136">
        <f t="shared" si="8"/>
        <v>674.2</v>
      </c>
      <c r="G106" s="136">
        <f t="shared" si="8"/>
        <v>656.9</v>
      </c>
      <c r="H106" s="137">
        <f t="shared" si="7"/>
        <v>97.43399584692969</v>
      </c>
    </row>
    <row r="107" spans="1:8" ht="25.5">
      <c r="A107" s="152"/>
      <c r="B107" s="157"/>
      <c r="C107" s="157" t="s">
        <v>628</v>
      </c>
      <c r="D107" s="157"/>
      <c r="E107" s="158" t="s">
        <v>629</v>
      </c>
      <c r="F107" s="136">
        <f t="shared" si="8"/>
        <v>674.2</v>
      </c>
      <c r="G107" s="136">
        <f t="shared" si="8"/>
        <v>656.9</v>
      </c>
      <c r="H107" s="137">
        <f t="shared" si="7"/>
        <v>97.43399584692969</v>
      </c>
    </row>
    <row r="108" spans="1:8" ht="38.25">
      <c r="A108" s="152"/>
      <c r="B108" s="157"/>
      <c r="C108" s="157"/>
      <c r="D108" s="157" t="s">
        <v>4</v>
      </c>
      <c r="E108" s="158" t="s">
        <v>538</v>
      </c>
      <c r="F108" s="136">
        <v>674.2</v>
      </c>
      <c r="G108" s="136">
        <v>656.9</v>
      </c>
      <c r="H108" s="137">
        <f t="shared" si="7"/>
        <v>97.43399584692969</v>
      </c>
    </row>
    <row r="109" spans="1:8" ht="64.5" customHeight="1">
      <c r="A109" s="152"/>
      <c r="B109" s="157"/>
      <c r="C109" s="157" t="s">
        <v>701</v>
      </c>
      <c r="D109" s="157"/>
      <c r="E109" s="158" t="s">
        <v>702</v>
      </c>
      <c r="F109" s="136">
        <f aca="true" t="shared" si="9" ref="F109:G111">F110</f>
        <v>0</v>
      </c>
      <c r="G109" s="136">
        <f t="shared" si="9"/>
        <v>-35.8</v>
      </c>
      <c r="H109" s="137" t="e">
        <f t="shared" si="7"/>
        <v>#DIV/0!</v>
      </c>
    </row>
    <row r="110" spans="1:8" ht="65.25" customHeight="1">
      <c r="A110" s="152"/>
      <c r="B110" s="157"/>
      <c r="C110" s="157" t="s">
        <v>703</v>
      </c>
      <c r="D110" s="157"/>
      <c r="E110" s="158" t="s">
        <v>704</v>
      </c>
      <c r="F110" s="136">
        <f t="shared" si="9"/>
        <v>0</v>
      </c>
      <c r="G110" s="136">
        <f t="shared" si="9"/>
        <v>-35.8</v>
      </c>
      <c r="H110" s="137" t="e">
        <f t="shared" si="7"/>
        <v>#DIV/0!</v>
      </c>
    </row>
    <row r="111" spans="1:8" ht="38.25">
      <c r="A111" s="152"/>
      <c r="B111" s="157"/>
      <c r="C111" s="157" t="s">
        <v>705</v>
      </c>
      <c r="D111" s="157"/>
      <c r="E111" s="158" t="s">
        <v>706</v>
      </c>
      <c r="F111" s="136">
        <f t="shared" si="9"/>
        <v>0</v>
      </c>
      <c r="G111" s="136">
        <f t="shared" si="9"/>
        <v>-35.8</v>
      </c>
      <c r="H111" s="137" t="e">
        <f t="shared" si="7"/>
        <v>#DIV/0!</v>
      </c>
    </row>
    <row r="112" spans="1:8" ht="15">
      <c r="A112" s="152"/>
      <c r="B112" s="157"/>
      <c r="C112" s="157"/>
      <c r="D112" s="157" t="s">
        <v>52</v>
      </c>
      <c r="E112" s="158" t="s">
        <v>53</v>
      </c>
      <c r="F112" s="136">
        <v>0</v>
      </c>
      <c r="G112" s="136">
        <v>-35.8</v>
      </c>
      <c r="H112" s="137" t="e">
        <f t="shared" si="7"/>
        <v>#DIV/0!</v>
      </c>
    </row>
    <row r="113" spans="1:8" ht="28.5" customHeight="1">
      <c r="A113" s="152"/>
      <c r="B113" s="157" t="s">
        <v>630</v>
      </c>
      <c r="C113" s="157"/>
      <c r="D113" s="157"/>
      <c r="E113" s="158" t="s">
        <v>32</v>
      </c>
      <c r="F113" s="136">
        <f aca="true" t="shared" si="10" ref="F113:G117">F114</f>
        <v>119.7</v>
      </c>
      <c r="G113" s="136">
        <f t="shared" si="10"/>
        <v>87</v>
      </c>
      <c r="H113" s="137">
        <f t="shared" si="7"/>
        <v>72.68170426065163</v>
      </c>
    </row>
    <row r="114" spans="1:8" ht="39.75" customHeight="1">
      <c r="A114" s="152"/>
      <c r="B114" s="157"/>
      <c r="C114" s="157" t="s">
        <v>587</v>
      </c>
      <c r="D114" s="157"/>
      <c r="E114" s="158" t="s">
        <v>510</v>
      </c>
      <c r="F114" s="136">
        <f t="shared" si="10"/>
        <v>119.7</v>
      </c>
      <c r="G114" s="136">
        <f t="shared" si="10"/>
        <v>87</v>
      </c>
      <c r="H114" s="137">
        <f t="shared" si="7"/>
        <v>72.68170426065163</v>
      </c>
    </row>
    <row r="115" spans="1:8" ht="25.5">
      <c r="A115" s="152"/>
      <c r="B115" s="157"/>
      <c r="C115" s="157" t="s">
        <v>588</v>
      </c>
      <c r="D115" s="157"/>
      <c r="E115" s="158" t="s">
        <v>512</v>
      </c>
      <c r="F115" s="136">
        <f t="shared" si="10"/>
        <v>119.7</v>
      </c>
      <c r="G115" s="136">
        <f t="shared" si="10"/>
        <v>87</v>
      </c>
      <c r="H115" s="137">
        <f t="shared" si="7"/>
        <v>72.68170426065163</v>
      </c>
    </row>
    <row r="116" spans="1:8" ht="38.25">
      <c r="A116" s="152"/>
      <c r="B116" s="157"/>
      <c r="C116" s="157" t="s">
        <v>589</v>
      </c>
      <c r="D116" s="157"/>
      <c r="E116" s="158" t="s">
        <v>590</v>
      </c>
      <c r="F116" s="136">
        <f t="shared" si="10"/>
        <v>119.7</v>
      </c>
      <c r="G116" s="136">
        <f t="shared" si="10"/>
        <v>87</v>
      </c>
      <c r="H116" s="137">
        <f t="shared" si="7"/>
        <v>72.68170426065163</v>
      </c>
    </row>
    <row r="117" spans="1:8" ht="15" customHeight="1">
      <c r="A117" s="152"/>
      <c r="B117" s="157"/>
      <c r="C117" s="157" t="s">
        <v>631</v>
      </c>
      <c r="D117" s="157"/>
      <c r="E117" s="158" t="s">
        <v>632</v>
      </c>
      <c r="F117" s="136">
        <f t="shared" si="10"/>
        <v>119.7</v>
      </c>
      <c r="G117" s="136">
        <f t="shared" si="10"/>
        <v>87</v>
      </c>
      <c r="H117" s="137">
        <f t="shared" si="7"/>
        <v>72.68170426065163</v>
      </c>
    </row>
    <row r="118" spans="1:8" ht="26.25" customHeight="1">
      <c r="A118" s="152"/>
      <c r="B118" s="157"/>
      <c r="C118" s="157"/>
      <c r="D118" s="157" t="s">
        <v>4</v>
      </c>
      <c r="E118" s="158" t="s">
        <v>538</v>
      </c>
      <c r="F118" s="136">
        <v>119.7</v>
      </c>
      <c r="G118" s="136">
        <v>87</v>
      </c>
      <c r="H118" s="137">
        <f t="shared" si="7"/>
        <v>72.68170426065163</v>
      </c>
    </row>
    <row r="119" spans="1:8" ht="15" customHeight="1">
      <c r="A119" s="152"/>
      <c r="B119" s="157" t="s">
        <v>633</v>
      </c>
      <c r="C119" s="157"/>
      <c r="D119" s="157"/>
      <c r="E119" s="158" t="s">
        <v>405</v>
      </c>
      <c r="F119" s="136">
        <f aca="true" t="shared" si="11" ref="F119:G124">F120</f>
        <v>108.8</v>
      </c>
      <c r="G119" s="136">
        <f t="shared" si="11"/>
        <v>108.8</v>
      </c>
      <c r="H119" s="137">
        <f t="shared" si="7"/>
        <v>100</v>
      </c>
    </row>
    <row r="120" spans="1:8" ht="15">
      <c r="A120" s="152"/>
      <c r="B120" s="157" t="s">
        <v>634</v>
      </c>
      <c r="C120" s="157"/>
      <c r="D120" s="157"/>
      <c r="E120" s="158" t="s">
        <v>45</v>
      </c>
      <c r="F120" s="136">
        <f t="shared" si="11"/>
        <v>108.8</v>
      </c>
      <c r="G120" s="136">
        <f t="shared" si="11"/>
        <v>108.8</v>
      </c>
      <c r="H120" s="137">
        <f t="shared" si="7"/>
        <v>100</v>
      </c>
    </row>
    <row r="121" spans="1:8" ht="51">
      <c r="A121" s="152"/>
      <c r="B121" s="157"/>
      <c r="C121" s="157" t="s">
        <v>529</v>
      </c>
      <c r="D121" s="157"/>
      <c r="E121" s="158" t="s">
        <v>530</v>
      </c>
      <c r="F121" s="136">
        <f t="shared" si="11"/>
        <v>108.8</v>
      </c>
      <c r="G121" s="136">
        <f t="shared" si="11"/>
        <v>108.8</v>
      </c>
      <c r="H121" s="137">
        <f t="shared" si="7"/>
        <v>100</v>
      </c>
    </row>
    <row r="122" spans="1:8" ht="51">
      <c r="A122" s="152"/>
      <c r="B122" s="157"/>
      <c r="C122" s="157" t="s">
        <v>531</v>
      </c>
      <c r="D122" s="157"/>
      <c r="E122" s="158" t="s">
        <v>532</v>
      </c>
      <c r="F122" s="136">
        <f t="shared" si="11"/>
        <v>108.8</v>
      </c>
      <c r="G122" s="136">
        <f t="shared" si="11"/>
        <v>108.8</v>
      </c>
      <c r="H122" s="137">
        <f t="shared" si="7"/>
        <v>100</v>
      </c>
    </row>
    <row r="123" spans="1:8" ht="38.25">
      <c r="A123" s="152"/>
      <c r="B123" s="157"/>
      <c r="C123" s="157" t="s">
        <v>635</v>
      </c>
      <c r="D123" s="157"/>
      <c r="E123" s="158" t="s">
        <v>636</v>
      </c>
      <c r="F123" s="136">
        <f t="shared" si="11"/>
        <v>108.8</v>
      </c>
      <c r="G123" s="136">
        <f t="shared" si="11"/>
        <v>108.8</v>
      </c>
      <c r="H123" s="137">
        <f t="shared" si="7"/>
        <v>100</v>
      </c>
    </row>
    <row r="124" spans="1:8" ht="76.5">
      <c r="A124" s="152"/>
      <c r="B124" s="157"/>
      <c r="C124" s="157" t="s">
        <v>637</v>
      </c>
      <c r="D124" s="157"/>
      <c r="E124" s="158" t="s">
        <v>638</v>
      </c>
      <c r="F124" s="136">
        <f t="shared" si="11"/>
        <v>108.8</v>
      </c>
      <c r="G124" s="136">
        <f t="shared" si="11"/>
        <v>108.8</v>
      </c>
      <c r="H124" s="137">
        <f t="shared" si="7"/>
        <v>100</v>
      </c>
    </row>
    <row r="125" spans="1:8" ht="27" customHeight="1">
      <c r="A125" s="152"/>
      <c r="B125" s="157"/>
      <c r="C125" s="157"/>
      <c r="D125" s="157" t="s">
        <v>9</v>
      </c>
      <c r="E125" s="158" t="s">
        <v>10</v>
      </c>
      <c r="F125" s="136">
        <v>108.8</v>
      </c>
      <c r="G125" s="136">
        <v>108.8</v>
      </c>
      <c r="H125" s="137">
        <f t="shared" si="7"/>
        <v>100</v>
      </c>
    </row>
    <row r="126" spans="1:8" s="162" customFormat="1" ht="27" customHeight="1">
      <c r="A126" s="152">
        <v>631</v>
      </c>
      <c r="B126" s="160"/>
      <c r="C126" s="160"/>
      <c r="D126" s="160"/>
      <c r="E126" s="161" t="s">
        <v>308</v>
      </c>
      <c r="F126" s="155">
        <f>+F127+F147</f>
        <v>2179.8999999999996</v>
      </c>
      <c r="G126" s="155">
        <f>+G127+G147</f>
        <v>2082</v>
      </c>
      <c r="H126" s="156">
        <f t="shared" si="7"/>
        <v>95.50896830129824</v>
      </c>
    </row>
    <row r="127" spans="1:8" ht="16.5" customHeight="1">
      <c r="A127" s="152"/>
      <c r="B127" s="157" t="s">
        <v>639</v>
      </c>
      <c r="C127" s="157"/>
      <c r="D127" s="157"/>
      <c r="E127" s="158" t="s">
        <v>640</v>
      </c>
      <c r="F127" s="136">
        <f>+F128</f>
        <v>2155.2</v>
      </c>
      <c r="G127" s="136">
        <f>+G128</f>
        <v>2057.3</v>
      </c>
      <c r="H127" s="137">
        <f t="shared" si="7"/>
        <v>95.45749814402377</v>
      </c>
    </row>
    <row r="128" spans="1:8" ht="15">
      <c r="A128" s="152"/>
      <c r="B128" s="157" t="s">
        <v>641</v>
      </c>
      <c r="C128" s="157"/>
      <c r="D128" s="157"/>
      <c r="E128" s="158" t="s">
        <v>41</v>
      </c>
      <c r="F128" s="136">
        <f>+F129</f>
        <v>2155.2</v>
      </c>
      <c r="G128" s="136">
        <f>+G129</f>
        <v>2057.3</v>
      </c>
      <c r="H128" s="137">
        <f t="shared" si="7"/>
        <v>95.45749814402377</v>
      </c>
    </row>
    <row r="129" spans="1:8" ht="51">
      <c r="A129" s="152"/>
      <c r="B129" s="157"/>
      <c r="C129" s="157" t="s">
        <v>120</v>
      </c>
      <c r="D129" s="157"/>
      <c r="E129" s="158" t="s">
        <v>642</v>
      </c>
      <c r="F129" s="136">
        <f>+F130+F143</f>
        <v>2155.2</v>
      </c>
      <c r="G129" s="136">
        <f>+G130+G143</f>
        <v>2057.3</v>
      </c>
      <c r="H129" s="137">
        <f t="shared" si="7"/>
        <v>95.45749814402377</v>
      </c>
    </row>
    <row r="130" spans="1:8" ht="38.25">
      <c r="A130" s="152"/>
      <c r="B130" s="157"/>
      <c r="C130" s="157" t="s">
        <v>643</v>
      </c>
      <c r="D130" s="157"/>
      <c r="E130" s="158" t="s">
        <v>644</v>
      </c>
      <c r="F130" s="136">
        <f>+F131+F134+F137+F140</f>
        <v>141</v>
      </c>
      <c r="G130" s="136">
        <f>+G131+G134+G137+G140</f>
        <v>116</v>
      </c>
      <c r="H130" s="137">
        <f t="shared" si="7"/>
        <v>82.26950354609929</v>
      </c>
    </row>
    <row r="131" spans="1:8" ht="25.5">
      <c r="A131" s="152"/>
      <c r="B131" s="157"/>
      <c r="C131" s="157" t="s">
        <v>645</v>
      </c>
      <c r="D131" s="157"/>
      <c r="E131" s="158" t="s">
        <v>646</v>
      </c>
      <c r="F131" s="136">
        <f>F132</f>
        <v>14</v>
      </c>
      <c r="G131" s="136">
        <f>G132</f>
        <v>14</v>
      </c>
      <c r="H131" s="137">
        <f t="shared" si="7"/>
        <v>100</v>
      </c>
    </row>
    <row r="132" spans="1:8" ht="27.75" customHeight="1">
      <c r="A132" s="152"/>
      <c r="B132" s="157"/>
      <c r="C132" s="157" t="s">
        <v>647</v>
      </c>
      <c r="D132" s="157"/>
      <c r="E132" s="158" t="s">
        <v>648</v>
      </c>
      <c r="F132" s="136">
        <f>F133</f>
        <v>14</v>
      </c>
      <c r="G132" s="136">
        <f>G133</f>
        <v>14</v>
      </c>
      <c r="H132" s="137">
        <f t="shared" si="7"/>
        <v>100</v>
      </c>
    </row>
    <row r="133" spans="1:8" ht="38.25">
      <c r="A133" s="152"/>
      <c r="B133" s="157"/>
      <c r="C133" s="157"/>
      <c r="D133" s="157" t="s">
        <v>25</v>
      </c>
      <c r="E133" s="158" t="s">
        <v>26</v>
      </c>
      <c r="F133" s="136">
        <v>14</v>
      </c>
      <c r="G133" s="136">
        <v>14</v>
      </c>
      <c r="H133" s="137">
        <f t="shared" si="7"/>
        <v>100</v>
      </c>
    </row>
    <row r="134" spans="1:8" ht="25.5">
      <c r="A134" s="152"/>
      <c r="B134" s="157"/>
      <c r="C134" s="157" t="s">
        <v>418</v>
      </c>
      <c r="D134" s="157"/>
      <c r="E134" s="158" t="s">
        <v>649</v>
      </c>
      <c r="F134" s="136">
        <f>F135</f>
        <v>17</v>
      </c>
      <c r="G134" s="136">
        <f>G135</f>
        <v>17</v>
      </c>
      <c r="H134" s="137">
        <f t="shared" si="7"/>
        <v>100</v>
      </c>
    </row>
    <row r="135" spans="1:8" ht="25.5">
      <c r="A135" s="152"/>
      <c r="B135" s="157"/>
      <c r="C135" s="157" t="s">
        <v>650</v>
      </c>
      <c r="D135" s="157"/>
      <c r="E135" s="158" t="s">
        <v>651</v>
      </c>
      <c r="F135" s="136">
        <f>F136</f>
        <v>17</v>
      </c>
      <c r="G135" s="136">
        <f>G136</f>
        <v>17</v>
      </c>
      <c r="H135" s="137">
        <f t="shared" si="7"/>
        <v>100</v>
      </c>
    </row>
    <row r="136" spans="1:8" ht="42" customHeight="1">
      <c r="A136" s="152"/>
      <c r="B136" s="157"/>
      <c r="C136" s="157"/>
      <c r="D136" s="157" t="s">
        <v>25</v>
      </c>
      <c r="E136" s="158" t="s">
        <v>26</v>
      </c>
      <c r="F136" s="136">
        <v>17</v>
      </c>
      <c r="G136" s="136">
        <v>17</v>
      </c>
      <c r="H136" s="137">
        <f t="shared" si="7"/>
        <v>100</v>
      </c>
    </row>
    <row r="137" spans="1:8" ht="25.5">
      <c r="A137" s="152"/>
      <c r="B137" s="157"/>
      <c r="C137" s="157" t="s">
        <v>652</v>
      </c>
      <c r="D137" s="157"/>
      <c r="E137" s="158" t="s">
        <v>653</v>
      </c>
      <c r="F137" s="136">
        <f>F138</f>
        <v>61</v>
      </c>
      <c r="G137" s="136">
        <f>G138</f>
        <v>61</v>
      </c>
      <c r="H137" s="137">
        <f t="shared" si="7"/>
        <v>100</v>
      </c>
    </row>
    <row r="138" spans="1:8" ht="25.5" customHeight="1">
      <c r="A138" s="152"/>
      <c r="B138" s="157"/>
      <c r="C138" s="157" t="s">
        <v>654</v>
      </c>
      <c r="D138" s="157"/>
      <c r="E138" s="158" t="s">
        <v>655</v>
      </c>
      <c r="F138" s="136">
        <f>F139</f>
        <v>61</v>
      </c>
      <c r="G138" s="136">
        <f>G139</f>
        <v>61</v>
      </c>
      <c r="H138" s="137">
        <f t="shared" si="7"/>
        <v>100</v>
      </c>
    </row>
    <row r="139" spans="1:8" ht="38.25">
      <c r="A139" s="152"/>
      <c r="B139" s="157"/>
      <c r="C139" s="157"/>
      <c r="D139" s="157" t="s">
        <v>25</v>
      </c>
      <c r="E139" s="158" t="s">
        <v>26</v>
      </c>
      <c r="F139" s="136">
        <v>61</v>
      </c>
      <c r="G139" s="136">
        <v>61</v>
      </c>
      <c r="H139" s="137">
        <f t="shared" si="7"/>
        <v>100</v>
      </c>
    </row>
    <row r="140" spans="1:8" ht="25.5">
      <c r="A140" s="152"/>
      <c r="B140" s="157"/>
      <c r="C140" s="157" t="s">
        <v>656</v>
      </c>
      <c r="D140" s="157"/>
      <c r="E140" s="158" t="s">
        <v>657</v>
      </c>
      <c r="F140" s="136">
        <f>F141</f>
        <v>49</v>
      </c>
      <c r="G140" s="136">
        <f>G141</f>
        <v>24</v>
      </c>
      <c r="H140" s="137">
        <f t="shared" si="7"/>
        <v>48.97959183673469</v>
      </c>
    </row>
    <row r="141" spans="1:8" ht="14.25" customHeight="1">
      <c r="A141" s="152"/>
      <c r="B141" s="157"/>
      <c r="C141" s="157" t="s">
        <v>658</v>
      </c>
      <c r="D141" s="157"/>
      <c r="E141" s="158" t="s">
        <v>659</v>
      </c>
      <c r="F141" s="136">
        <f>F142</f>
        <v>49</v>
      </c>
      <c r="G141" s="136">
        <f>G142</f>
        <v>24</v>
      </c>
      <c r="H141" s="137">
        <f t="shared" si="7"/>
        <v>48.97959183673469</v>
      </c>
    </row>
    <row r="142" spans="1:8" ht="30" customHeight="1">
      <c r="A142" s="152"/>
      <c r="B142" s="157"/>
      <c r="C142" s="157"/>
      <c r="D142" s="157" t="s">
        <v>25</v>
      </c>
      <c r="E142" s="158" t="s">
        <v>26</v>
      </c>
      <c r="F142" s="136">
        <v>49</v>
      </c>
      <c r="G142" s="136">
        <v>24</v>
      </c>
      <c r="H142" s="137">
        <f t="shared" si="7"/>
        <v>48.97959183673469</v>
      </c>
    </row>
    <row r="143" spans="1:8" ht="27" customHeight="1">
      <c r="A143" s="152"/>
      <c r="B143" s="157"/>
      <c r="C143" s="157" t="s">
        <v>660</v>
      </c>
      <c r="D143" s="157"/>
      <c r="E143" s="158" t="s">
        <v>661</v>
      </c>
      <c r="F143" s="136">
        <f aca="true" t="shared" si="12" ref="F143:G145">F144</f>
        <v>2014.2</v>
      </c>
      <c r="G143" s="136">
        <f t="shared" si="12"/>
        <v>1941.3</v>
      </c>
      <c r="H143" s="137">
        <f t="shared" si="7"/>
        <v>96.38069705093834</v>
      </c>
    </row>
    <row r="144" spans="1:8" ht="28.5" customHeight="1">
      <c r="A144" s="152"/>
      <c r="B144" s="157"/>
      <c r="C144" s="157" t="s">
        <v>662</v>
      </c>
      <c r="D144" s="157"/>
      <c r="E144" s="158" t="s">
        <v>663</v>
      </c>
      <c r="F144" s="136">
        <f t="shared" si="12"/>
        <v>2014.2</v>
      </c>
      <c r="G144" s="136">
        <f t="shared" si="12"/>
        <v>1941.3</v>
      </c>
      <c r="H144" s="137">
        <f t="shared" si="7"/>
        <v>96.38069705093834</v>
      </c>
    </row>
    <row r="145" spans="1:8" ht="25.5">
      <c r="A145" s="152"/>
      <c r="B145" s="157"/>
      <c r="C145" s="157" t="s">
        <v>664</v>
      </c>
      <c r="D145" s="157"/>
      <c r="E145" s="158" t="s">
        <v>665</v>
      </c>
      <c r="F145" s="136">
        <f t="shared" si="12"/>
        <v>2014.2</v>
      </c>
      <c r="G145" s="136">
        <f t="shared" si="12"/>
        <v>1941.3</v>
      </c>
      <c r="H145" s="137">
        <f t="shared" si="7"/>
        <v>96.38069705093834</v>
      </c>
    </row>
    <row r="146" spans="1:8" ht="26.25" customHeight="1">
      <c r="A146" s="152"/>
      <c r="B146" s="157"/>
      <c r="C146" s="157"/>
      <c r="D146" s="157" t="s">
        <v>25</v>
      </c>
      <c r="E146" s="158" t="s">
        <v>26</v>
      </c>
      <c r="F146" s="136">
        <v>2014.2</v>
      </c>
      <c r="G146" s="136">
        <v>1941.3</v>
      </c>
      <c r="H146" s="137">
        <f aca="true" t="shared" si="13" ref="H146:H206">G146/F146*100</f>
        <v>96.38069705093834</v>
      </c>
    </row>
    <row r="147" spans="1:8" ht="15">
      <c r="A147" s="152"/>
      <c r="B147" s="157" t="s">
        <v>633</v>
      </c>
      <c r="C147" s="157"/>
      <c r="D147" s="157"/>
      <c r="E147" s="158" t="s">
        <v>405</v>
      </c>
      <c r="F147" s="136">
        <f aca="true" t="shared" si="14" ref="F147:G151">F148</f>
        <v>24.7</v>
      </c>
      <c r="G147" s="136">
        <f t="shared" si="14"/>
        <v>24.7</v>
      </c>
      <c r="H147" s="137">
        <f t="shared" si="13"/>
        <v>100</v>
      </c>
    </row>
    <row r="148" spans="1:8" ht="12.75" customHeight="1">
      <c r="A148" s="152"/>
      <c r="B148" s="157" t="s">
        <v>666</v>
      </c>
      <c r="C148" s="157"/>
      <c r="D148" s="157"/>
      <c r="E148" s="158" t="s">
        <v>46</v>
      </c>
      <c r="F148" s="136">
        <f t="shared" si="14"/>
        <v>24.7</v>
      </c>
      <c r="G148" s="136">
        <f t="shared" si="14"/>
        <v>24.7</v>
      </c>
      <c r="H148" s="137">
        <f t="shared" si="13"/>
        <v>100</v>
      </c>
    </row>
    <row r="149" spans="1:8" ht="28.5" customHeight="1">
      <c r="A149" s="152"/>
      <c r="B149" s="157"/>
      <c r="C149" s="157" t="s">
        <v>660</v>
      </c>
      <c r="D149" s="157"/>
      <c r="E149" s="158" t="s">
        <v>661</v>
      </c>
      <c r="F149" s="136">
        <f t="shared" si="14"/>
        <v>24.7</v>
      </c>
      <c r="G149" s="136">
        <f t="shared" si="14"/>
        <v>24.7</v>
      </c>
      <c r="H149" s="137">
        <f t="shared" si="13"/>
        <v>100</v>
      </c>
    </row>
    <row r="150" spans="1:8" ht="30.75" customHeight="1">
      <c r="A150" s="152"/>
      <c r="B150" s="157"/>
      <c r="C150" s="157" t="s">
        <v>662</v>
      </c>
      <c r="D150" s="157"/>
      <c r="E150" s="158" t="s">
        <v>663</v>
      </c>
      <c r="F150" s="136">
        <f t="shared" si="14"/>
        <v>24.7</v>
      </c>
      <c r="G150" s="136">
        <f t="shared" si="14"/>
        <v>24.7</v>
      </c>
      <c r="H150" s="137">
        <f t="shared" si="13"/>
        <v>100</v>
      </c>
    </row>
    <row r="151" spans="1:8" ht="114.75">
      <c r="A151" s="152"/>
      <c r="B151" s="157"/>
      <c r="C151" s="157" t="s">
        <v>717</v>
      </c>
      <c r="D151" s="157"/>
      <c r="E151" s="158" t="s">
        <v>718</v>
      </c>
      <c r="F151" s="136">
        <f t="shared" si="14"/>
        <v>24.7</v>
      </c>
      <c r="G151" s="136">
        <f t="shared" si="14"/>
        <v>24.7</v>
      </c>
      <c r="H151" s="137">
        <f t="shared" si="13"/>
        <v>100</v>
      </c>
    </row>
    <row r="152" spans="1:8" ht="38.25">
      <c r="A152" s="152"/>
      <c r="B152" s="157"/>
      <c r="C152" s="157"/>
      <c r="D152" s="157" t="s">
        <v>25</v>
      </c>
      <c r="E152" s="158" t="s">
        <v>26</v>
      </c>
      <c r="F152" s="136">
        <v>24.7</v>
      </c>
      <c r="G152" s="136">
        <v>24.7</v>
      </c>
      <c r="H152" s="137">
        <f t="shared" si="13"/>
        <v>100</v>
      </c>
    </row>
    <row r="153" spans="1:8" s="162" customFormat="1" ht="25.5">
      <c r="A153" s="152">
        <v>707</v>
      </c>
      <c r="B153" s="160"/>
      <c r="C153" s="160"/>
      <c r="D153" s="160"/>
      <c r="E153" s="161" t="s">
        <v>442</v>
      </c>
      <c r="F153" s="155">
        <f>+F154+F181+F188+F195+F214+F259+F279+F292</f>
        <v>13204.5</v>
      </c>
      <c r="G153" s="155">
        <f>+G154+G181+G188+G195+G214+G259+G279+G292</f>
        <v>13204.5</v>
      </c>
      <c r="H153" s="156">
        <f t="shared" si="13"/>
        <v>100</v>
      </c>
    </row>
    <row r="154" spans="1:8" ht="15">
      <c r="A154" s="152"/>
      <c r="B154" s="157" t="s">
        <v>527</v>
      </c>
      <c r="C154" s="157"/>
      <c r="D154" s="157"/>
      <c r="E154" s="158" t="s">
        <v>384</v>
      </c>
      <c r="F154" s="136">
        <f>+F155+F161+F173</f>
        <v>2493.9999999999995</v>
      </c>
      <c r="G154" s="136">
        <f>+G155+G161+G173</f>
        <v>2493.9999999999995</v>
      </c>
      <c r="H154" s="137">
        <f t="shared" si="13"/>
        <v>100</v>
      </c>
    </row>
    <row r="155" spans="1:8" ht="51">
      <c r="A155" s="152"/>
      <c r="B155" s="157" t="s">
        <v>671</v>
      </c>
      <c r="C155" s="157"/>
      <c r="D155" s="157"/>
      <c r="E155" s="158" t="s">
        <v>1</v>
      </c>
      <c r="F155" s="136">
        <f aca="true" t="shared" si="15" ref="F155:G159">F156</f>
        <v>631.3</v>
      </c>
      <c r="G155" s="136">
        <f t="shared" si="15"/>
        <v>631.3</v>
      </c>
      <c r="H155" s="137">
        <f t="shared" si="13"/>
        <v>100</v>
      </c>
    </row>
    <row r="156" spans="1:8" ht="51">
      <c r="A156" s="152"/>
      <c r="B156" s="157"/>
      <c r="C156" s="157" t="s">
        <v>529</v>
      </c>
      <c r="D156" s="157"/>
      <c r="E156" s="158" t="s">
        <v>530</v>
      </c>
      <c r="F156" s="136">
        <f t="shared" si="15"/>
        <v>631.3</v>
      </c>
      <c r="G156" s="136">
        <f t="shared" si="15"/>
        <v>631.3</v>
      </c>
      <c r="H156" s="137">
        <f t="shared" si="13"/>
        <v>100</v>
      </c>
    </row>
    <row r="157" spans="1:8" ht="51">
      <c r="A157" s="152"/>
      <c r="B157" s="157"/>
      <c r="C157" s="157" t="s">
        <v>531</v>
      </c>
      <c r="D157" s="157"/>
      <c r="E157" s="158" t="s">
        <v>532</v>
      </c>
      <c r="F157" s="136">
        <f t="shared" si="15"/>
        <v>631.3</v>
      </c>
      <c r="G157" s="136">
        <f t="shared" si="15"/>
        <v>631.3</v>
      </c>
      <c r="H157" s="137">
        <f t="shared" si="13"/>
        <v>100</v>
      </c>
    </row>
    <row r="158" spans="1:8" ht="51">
      <c r="A158" s="152"/>
      <c r="B158" s="157"/>
      <c r="C158" s="157" t="s">
        <v>533</v>
      </c>
      <c r="D158" s="157"/>
      <c r="E158" s="158" t="s">
        <v>534</v>
      </c>
      <c r="F158" s="136">
        <f t="shared" si="15"/>
        <v>631.3</v>
      </c>
      <c r="G158" s="136">
        <f t="shared" si="15"/>
        <v>631.3</v>
      </c>
      <c r="H158" s="137">
        <f t="shared" si="13"/>
        <v>100</v>
      </c>
    </row>
    <row r="159" spans="1:8" ht="15">
      <c r="A159" s="152"/>
      <c r="B159" s="157"/>
      <c r="C159" s="157" t="s">
        <v>672</v>
      </c>
      <c r="D159" s="157"/>
      <c r="E159" s="158" t="s">
        <v>673</v>
      </c>
      <c r="F159" s="136">
        <f t="shared" si="15"/>
        <v>631.3</v>
      </c>
      <c r="G159" s="136">
        <f t="shared" si="15"/>
        <v>631.3</v>
      </c>
      <c r="H159" s="137">
        <f t="shared" si="13"/>
        <v>100</v>
      </c>
    </row>
    <row r="160" spans="1:8" ht="89.25">
      <c r="A160" s="152"/>
      <c r="B160" s="157"/>
      <c r="C160" s="157"/>
      <c r="D160" s="157" t="s">
        <v>2</v>
      </c>
      <c r="E160" s="158" t="s">
        <v>75</v>
      </c>
      <c r="F160" s="136">
        <v>631.3</v>
      </c>
      <c r="G160" s="136">
        <v>631.3</v>
      </c>
      <c r="H160" s="137">
        <f t="shared" si="13"/>
        <v>100</v>
      </c>
    </row>
    <row r="161" spans="1:8" ht="76.5">
      <c r="A161" s="152"/>
      <c r="B161" s="157" t="s">
        <v>540</v>
      </c>
      <c r="C161" s="157"/>
      <c r="D161" s="157"/>
      <c r="E161" s="158" t="s">
        <v>8</v>
      </c>
      <c r="F161" s="136">
        <f>+F162</f>
        <v>1815.6</v>
      </c>
      <c r="G161" s="136">
        <f>+G162</f>
        <v>1815.6</v>
      </c>
      <c r="H161" s="137">
        <f t="shared" si="13"/>
        <v>100</v>
      </c>
    </row>
    <row r="162" spans="1:8" ht="51">
      <c r="A162" s="152"/>
      <c r="B162" s="157"/>
      <c r="C162" s="157" t="s">
        <v>529</v>
      </c>
      <c r="D162" s="157"/>
      <c r="E162" s="158" t="s">
        <v>530</v>
      </c>
      <c r="F162" s="136">
        <f>+F163+F167</f>
        <v>1815.6</v>
      </c>
      <c r="G162" s="136">
        <f>+G163+G167</f>
        <v>1815.6</v>
      </c>
      <c r="H162" s="137">
        <f t="shared" si="13"/>
        <v>100</v>
      </c>
    </row>
    <row r="163" spans="1:8" ht="38.25">
      <c r="A163" s="152"/>
      <c r="B163" s="157"/>
      <c r="C163" s="157" t="s">
        <v>541</v>
      </c>
      <c r="D163" s="157"/>
      <c r="E163" s="158" t="s">
        <v>554</v>
      </c>
      <c r="F163" s="136">
        <f aca="true" t="shared" si="16" ref="F163:G165">F164</f>
        <v>60.1</v>
      </c>
      <c r="G163" s="136">
        <f t="shared" si="16"/>
        <v>60.1</v>
      </c>
      <c r="H163" s="137">
        <f t="shared" si="13"/>
        <v>100</v>
      </c>
    </row>
    <row r="164" spans="1:8" ht="38.25">
      <c r="A164" s="152"/>
      <c r="B164" s="157"/>
      <c r="C164" s="157" t="s">
        <v>543</v>
      </c>
      <c r="D164" s="157"/>
      <c r="E164" s="158" t="s">
        <v>555</v>
      </c>
      <c r="F164" s="136">
        <f t="shared" si="16"/>
        <v>60.1</v>
      </c>
      <c r="G164" s="136">
        <f t="shared" si="16"/>
        <v>60.1</v>
      </c>
      <c r="H164" s="137">
        <f t="shared" si="13"/>
        <v>100</v>
      </c>
    </row>
    <row r="165" spans="1:8" ht="41.25" customHeight="1">
      <c r="A165" s="152"/>
      <c r="B165" s="157"/>
      <c r="C165" s="157" t="s">
        <v>674</v>
      </c>
      <c r="D165" s="157"/>
      <c r="E165" s="158" t="s">
        <v>675</v>
      </c>
      <c r="F165" s="136">
        <f t="shared" si="16"/>
        <v>60.1</v>
      </c>
      <c r="G165" s="136">
        <f t="shared" si="16"/>
        <v>60.1</v>
      </c>
      <c r="H165" s="137">
        <f t="shared" si="13"/>
        <v>100</v>
      </c>
    </row>
    <row r="166" spans="1:8" ht="15">
      <c r="A166" s="152"/>
      <c r="B166" s="157"/>
      <c r="C166" s="157"/>
      <c r="D166" s="157">
        <v>500</v>
      </c>
      <c r="E166" s="158" t="s">
        <v>53</v>
      </c>
      <c r="F166" s="136">
        <v>60.1</v>
      </c>
      <c r="G166" s="136">
        <v>60.1</v>
      </c>
      <c r="H166" s="137">
        <f t="shared" si="13"/>
        <v>100</v>
      </c>
    </row>
    <row r="167" spans="1:8" ht="41.25" customHeight="1">
      <c r="A167" s="152"/>
      <c r="B167" s="157"/>
      <c r="C167" s="157" t="s">
        <v>531</v>
      </c>
      <c r="D167" s="157"/>
      <c r="E167" s="158" t="s">
        <v>547</v>
      </c>
      <c r="F167" s="136">
        <f>+F168</f>
        <v>1755.5</v>
      </c>
      <c r="G167" s="136">
        <f>+G168</f>
        <v>1755.5</v>
      </c>
      <c r="H167" s="137">
        <f t="shared" si="13"/>
        <v>100</v>
      </c>
    </row>
    <row r="168" spans="1:8" ht="40.5" customHeight="1">
      <c r="A168" s="152"/>
      <c r="B168" s="157"/>
      <c r="C168" s="157" t="s">
        <v>533</v>
      </c>
      <c r="D168" s="157"/>
      <c r="E168" s="158" t="s">
        <v>548</v>
      </c>
      <c r="F168" s="136">
        <f>+F169</f>
        <v>1755.5</v>
      </c>
      <c r="G168" s="136">
        <f>+G169</f>
        <v>1755.5</v>
      </c>
      <c r="H168" s="137">
        <f t="shared" si="13"/>
        <v>100</v>
      </c>
    </row>
    <row r="169" spans="1:8" ht="25.5">
      <c r="A169" s="152"/>
      <c r="B169" s="157"/>
      <c r="C169" s="157" t="s">
        <v>549</v>
      </c>
      <c r="D169" s="157"/>
      <c r="E169" s="158" t="s">
        <v>550</v>
      </c>
      <c r="F169" s="136">
        <f>+F170+F171+F172</f>
        <v>1755.5</v>
      </c>
      <c r="G169" s="136">
        <f>+G170+G171+G172</f>
        <v>1755.5</v>
      </c>
      <c r="H169" s="137">
        <f t="shared" si="13"/>
        <v>100</v>
      </c>
    </row>
    <row r="170" spans="1:8" ht="39.75" customHeight="1">
      <c r="A170" s="152"/>
      <c r="B170" s="157"/>
      <c r="C170" s="157"/>
      <c r="D170" s="157">
        <v>100</v>
      </c>
      <c r="E170" s="158" t="s">
        <v>537</v>
      </c>
      <c r="F170" s="136">
        <v>1425.6</v>
      </c>
      <c r="G170" s="136">
        <v>1425.6</v>
      </c>
      <c r="H170" s="137">
        <f t="shared" si="13"/>
        <v>100</v>
      </c>
    </row>
    <row r="171" spans="1:8" ht="27" customHeight="1">
      <c r="A171" s="152"/>
      <c r="B171" s="157"/>
      <c r="C171" s="157"/>
      <c r="D171" s="157">
        <v>200</v>
      </c>
      <c r="E171" s="158" t="s">
        <v>551</v>
      </c>
      <c r="F171" s="136">
        <v>321.5</v>
      </c>
      <c r="G171" s="136">
        <v>321.5</v>
      </c>
      <c r="H171" s="137">
        <f t="shared" si="13"/>
        <v>100</v>
      </c>
    </row>
    <row r="172" spans="1:8" ht="14.25" customHeight="1">
      <c r="A172" s="152"/>
      <c r="B172" s="157"/>
      <c r="C172" s="157"/>
      <c r="D172" s="157">
        <v>800</v>
      </c>
      <c r="E172" s="158" t="s">
        <v>6</v>
      </c>
      <c r="F172" s="136">
        <v>8.4</v>
      </c>
      <c r="G172" s="136">
        <v>8.4</v>
      </c>
      <c r="H172" s="137">
        <f t="shared" si="13"/>
        <v>100</v>
      </c>
    </row>
    <row r="173" spans="1:8" ht="16.5" customHeight="1">
      <c r="A173" s="152"/>
      <c r="B173" s="157" t="s">
        <v>676</v>
      </c>
      <c r="C173" s="157"/>
      <c r="D173" s="157"/>
      <c r="E173" s="158" t="s">
        <v>17</v>
      </c>
      <c r="F173" s="136">
        <f aca="true" t="shared" si="17" ref="F173:G175">F174</f>
        <v>47.1</v>
      </c>
      <c r="G173" s="136">
        <f t="shared" si="17"/>
        <v>47.1</v>
      </c>
      <c r="H173" s="137">
        <f t="shared" si="13"/>
        <v>100</v>
      </c>
    </row>
    <row r="174" spans="1:8" ht="51">
      <c r="A174" s="152"/>
      <c r="B174" s="157"/>
      <c r="C174" s="157" t="s">
        <v>529</v>
      </c>
      <c r="D174" s="157"/>
      <c r="E174" s="158" t="s">
        <v>530</v>
      </c>
      <c r="F174" s="136">
        <f t="shared" si="17"/>
        <v>47.1</v>
      </c>
      <c r="G174" s="136">
        <f t="shared" si="17"/>
        <v>47.1</v>
      </c>
      <c r="H174" s="137">
        <f t="shared" si="13"/>
        <v>100</v>
      </c>
    </row>
    <row r="175" spans="1:8" ht="52.5" customHeight="1">
      <c r="A175" s="152"/>
      <c r="B175" s="157"/>
      <c r="C175" s="157" t="s">
        <v>541</v>
      </c>
      <c r="D175" s="157"/>
      <c r="E175" s="158" t="s">
        <v>554</v>
      </c>
      <c r="F175" s="136">
        <f t="shared" si="17"/>
        <v>47.1</v>
      </c>
      <c r="G175" s="136">
        <f t="shared" si="17"/>
        <v>47.1</v>
      </c>
      <c r="H175" s="137">
        <f t="shared" si="13"/>
        <v>100</v>
      </c>
    </row>
    <row r="176" spans="1:8" ht="38.25">
      <c r="A176" s="152"/>
      <c r="B176" s="157"/>
      <c r="C176" s="157" t="s">
        <v>543</v>
      </c>
      <c r="D176" s="157"/>
      <c r="E176" s="158" t="s">
        <v>677</v>
      </c>
      <c r="F176" s="136">
        <f>+F177+F179</f>
        <v>47.1</v>
      </c>
      <c r="G176" s="136">
        <f>+G177+G179</f>
        <v>47.1</v>
      </c>
      <c r="H176" s="137">
        <f t="shared" si="13"/>
        <v>100</v>
      </c>
    </row>
    <row r="177" spans="1:8" ht="38.25">
      <c r="A177" s="152"/>
      <c r="B177" s="157"/>
      <c r="C177" s="157" t="s">
        <v>678</v>
      </c>
      <c r="D177" s="157"/>
      <c r="E177" s="158" t="s">
        <v>18</v>
      </c>
      <c r="F177" s="136">
        <f>+F178</f>
        <v>22.1</v>
      </c>
      <c r="G177" s="136">
        <f>+G178</f>
        <v>22.1</v>
      </c>
      <c r="H177" s="137">
        <f t="shared" si="13"/>
        <v>100</v>
      </c>
    </row>
    <row r="178" spans="1:8" ht="38.25">
      <c r="A178" s="152"/>
      <c r="B178" s="157"/>
      <c r="C178" s="157"/>
      <c r="D178" s="157" t="s">
        <v>4</v>
      </c>
      <c r="E178" s="158" t="s">
        <v>538</v>
      </c>
      <c r="F178" s="136">
        <v>22.1</v>
      </c>
      <c r="G178" s="136">
        <v>22.1</v>
      </c>
      <c r="H178" s="137">
        <f t="shared" si="13"/>
        <v>100</v>
      </c>
    </row>
    <row r="179" spans="1:8" ht="25.5">
      <c r="A179" s="152"/>
      <c r="B179" s="157"/>
      <c r="C179" s="157" t="s">
        <v>679</v>
      </c>
      <c r="D179" s="157"/>
      <c r="E179" s="158" t="s">
        <v>680</v>
      </c>
      <c r="F179" s="136">
        <f>+F180</f>
        <v>25</v>
      </c>
      <c r="G179" s="136">
        <f>+G180</f>
        <v>25</v>
      </c>
      <c r="H179" s="137">
        <f t="shared" si="13"/>
        <v>100</v>
      </c>
    </row>
    <row r="180" spans="1:8" ht="14.25" customHeight="1">
      <c r="A180" s="152"/>
      <c r="B180" s="157"/>
      <c r="C180" s="157"/>
      <c r="D180" s="157">
        <v>800</v>
      </c>
      <c r="E180" s="158" t="s">
        <v>6</v>
      </c>
      <c r="F180" s="136">
        <v>25</v>
      </c>
      <c r="G180" s="136">
        <v>25</v>
      </c>
      <c r="H180" s="137">
        <f t="shared" si="13"/>
        <v>100</v>
      </c>
    </row>
    <row r="181" spans="1:8" ht="15" customHeight="1">
      <c r="A181" s="152"/>
      <c r="B181" s="157" t="s">
        <v>552</v>
      </c>
      <c r="C181" s="157"/>
      <c r="D181" s="157"/>
      <c r="E181" s="158" t="s">
        <v>505</v>
      </c>
      <c r="F181" s="136">
        <f aca="true" t="shared" si="18" ref="F181:G186">F182</f>
        <v>135.6</v>
      </c>
      <c r="G181" s="136">
        <f t="shared" si="18"/>
        <v>135.6</v>
      </c>
      <c r="H181" s="137">
        <f t="shared" si="13"/>
        <v>100</v>
      </c>
    </row>
    <row r="182" spans="1:8" ht="25.5">
      <c r="A182" s="152"/>
      <c r="B182" s="157" t="s">
        <v>553</v>
      </c>
      <c r="C182" s="157"/>
      <c r="D182" s="157"/>
      <c r="E182" s="158" t="s">
        <v>506</v>
      </c>
      <c r="F182" s="136">
        <f t="shared" si="18"/>
        <v>135.6</v>
      </c>
      <c r="G182" s="136">
        <f t="shared" si="18"/>
        <v>135.6</v>
      </c>
      <c r="H182" s="137">
        <f t="shared" si="13"/>
        <v>100</v>
      </c>
    </row>
    <row r="183" spans="1:8" ht="13.5" customHeight="1">
      <c r="A183" s="152"/>
      <c r="B183" s="157"/>
      <c r="C183" s="157" t="s">
        <v>529</v>
      </c>
      <c r="D183" s="157"/>
      <c r="E183" s="158" t="s">
        <v>530</v>
      </c>
      <c r="F183" s="136">
        <f t="shared" si="18"/>
        <v>135.6</v>
      </c>
      <c r="G183" s="136">
        <f t="shared" si="18"/>
        <v>135.6</v>
      </c>
      <c r="H183" s="137">
        <f t="shared" si="13"/>
        <v>100</v>
      </c>
    </row>
    <row r="184" spans="1:8" ht="38.25">
      <c r="A184" s="152"/>
      <c r="B184" s="157"/>
      <c r="C184" s="157" t="s">
        <v>541</v>
      </c>
      <c r="D184" s="157"/>
      <c r="E184" s="158" t="s">
        <v>554</v>
      </c>
      <c r="F184" s="136">
        <f t="shared" si="18"/>
        <v>135.6</v>
      </c>
      <c r="G184" s="136">
        <f t="shared" si="18"/>
        <v>135.6</v>
      </c>
      <c r="H184" s="137">
        <f t="shared" si="13"/>
        <v>100</v>
      </c>
    </row>
    <row r="185" spans="1:8" ht="38.25">
      <c r="A185" s="152"/>
      <c r="B185" s="157"/>
      <c r="C185" s="157" t="s">
        <v>543</v>
      </c>
      <c r="D185" s="157"/>
      <c r="E185" s="158" t="s">
        <v>555</v>
      </c>
      <c r="F185" s="136">
        <f t="shared" si="18"/>
        <v>135.6</v>
      </c>
      <c r="G185" s="136">
        <f t="shared" si="18"/>
        <v>135.6</v>
      </c>
      <c r="H185" s="137">
        <f t="shared" si="13"/>
        <v>100</v>
      </c>
    </row>
    <row r="186" spans="1:8" ht="24.75" customHeight="1">
      <c r="A186" s="152"/>
      <c r="B186" s="157"/>
      <c r="C186" s="157" t="s">
        <v>556</v>
      </c>
      <c r="D186" s="157"/>
      <c r="E186" s="158" t="s">
        <v>557</v>
      </c>
      <c r="F186" s="136">
        <f t="shared" si="18"/>
        <v>135.6</v>
      </c>
      <c r="G186" s="136">
        <f t="shared" si="18"/>
        <v>135.6</v>
      </c>
      <c r="H186" s="137">
        <f t="shared" si="13"/>
        <v>100</v>
      </c>
    </row>
    <row r="187" spans="1:8" ht="79.5" customHeight="1">
      <c r="A187" s="152"/>
      <c r="B187" s="157"/>
      <c r="C187" s="157"/>
      <c r="D187" s="157" t="s">
        <v>2</v>
      </c>
      <c r="E187" s="158" t="s">
        <v>681</v>
      </c>
      <c r="F187" s="136">
        <v>135.6</v>
      </c>
      <c r="G187" s="136">
        <v>135.6</v>
      </c>
      <c r="H187" s="137">
        <f t="shared" si="13"/>
        <v>100</v>
      </c>
    </row>
    <row r="188" spans="1:8" ht="25.5">
      <c r="A188" s="152"/>
      <c r="B188" s="157" t="s">
        <v>558</v>
      </c>
      <c r="C188" s="157"/>
      <c r="D188" s="157"/>
      <c r="E188" s="158" t="s">
        <v>559</v>
      </c>
      <c r="F188" s="136">
        <f aca="true" t="shared" si="19" ref="F188:G193">F189</f>
        <v>765.8</v>
      </c>
      <c r="G188" s="136">
        <f t="shared" si="19"/>
        <v>765.8</v>
      </c>
      <c r="H188" s="137">
        <f t="shared" si="13"/>
        <v>100</v>
      </c>
    </row>
    <row r="189" spans="1:8" ht="14.25" customHeight="1">
      <c r="A189" s="152"/>
      <c r="B189" s="157" t="s">
        <v>569</v>
      </c>
      <c r="C189" s="157"/>
      <c r="D189" s="157"/>
      <c r="E189" s="158" t="s">
        <v>291</v>
      </c>
      <c r="F189" s="155">
        <f t="shared" si="19"/>
        <v>765.8</v>
      </c>
      <c r="G189" s="155">
        <f t="shared" si="19"/>
        <v>765.8</v>
      </c>
      <c r="H189" s="156">
        <f t="shared" si="13"/>
        <v>100</v>
      </c>
    </row>
    <row r="190" spans="1:8" ht="51">
      <c r="A190" s="152"/>
      <c r="B190" s="157"/>
      <c r="C190" s="157" t="s">
        <v>561</v>
      </c>
      <c r="D190" s="157"/>
      <c r="E190" s="158" t="s">
        <v>513</v>
      </c>
      <c r="F190" s="136">
        <f t="shared" si="19"/>
        <v>765.8</v>
      </c>
      <c r="G190" s="136">
        <f t="shared" si="19"/>
        <v>765.8</v>
      </c>
      <c r="H190" s="137">
        <f t="shared" si="13"/>
        <v>100</v>
      </c>
    </row>
    <row r="191" spans="1:8" ht="25.5">
      <c r="A191" s="152"/>
      <c r="B191" s="157"/>
      <c r="C191" s="157" t="s">
        <v>562</v>
      </c>
      <c r="D191" s="157"/>
      <c r="E191" s="158" t="s">
        <v>514</v>
      </c>
      <c r="F191" s="136">
        <f t="shared" si="19"/>
        <v>765.8</v>
      </c>
      <c r="G191" s="136">
        <f t="shared" si="19"/>
        <v>765.8</v>
      </c>
      <c r="H191" s="137">
        <f t="shared" si="13"/>
        <v>100</v>
      </c>
    </row>
    <row r="192" spans="1:8" ht="28.5" customHeight="1">
      <c r="A192" s="152"/>
      <c r="B192" s="157"/>
      <c r="C192" s="157" t="s">
        <v>563</v>
      </c>
      <c r="D192" s="157"/>
      <c r="E192" s="158" t="s">
        <v>564</v>
      </c>
      <c r="F192" s="136">
        <f t="shared" si="19"/>
        <v>765.8</v>
      </c>
      <c r="G192" s="136">
        <f t="shared" si="19"/>
        <v>765.8</v>
      </c>
      <c r="H192" s="137">
        <f t="shared" si="13"/>
        <v>100</v>
      </c>
    </row>
    <row r="193" spans="1:8" ht="38.25">
      <c r="A193" s="152"/>
      <c r="B193" s="157"/>
      <c r="C193" s="157" t="s">
        <v>565</v>
      </c>
      <c r="D193" s="157"/>
      <c r="E193" s="158" t="s">
        <v>566</v>
      </c>
      <c r="F193" s="136">
        <f t="shared" si="19"/>
        <v>765.8</v>
      </c>
      <c r="G193" s="136">
        <f t="shared" si="19"/>
        <v>765.8</v>
      </c>
      <c r="H193" s="137">
        <f t="shared" si="13"/>
        <v>100</v>
      </c>
    </row>
    <row r="194" spans="1:8" ht="38.25">
      <c r="A194" s="152"/>
      <c r="B194" s="157"/>
      <c r="C194" s="157"/>
      <c r="D194" s="157" t="s">
        <v>4</v>
      </c>
      <c r="E194" s="158" t="s">
        <v>538</v>
      </c>
      <c r="F194" s="136">
        <v>765.8</v>
      </c>
      <c r="G194" s="136">
        <v>765.8</v>
      </c>
      <c r="H194" s="137">
        <f t="shared" si="13"/>
        <v>100</v>
      </c>
    </row>
    <row r="195" spans="1:8" ht="15" customHeight="1">
      <c r="A195" s="152"/>
      <c r="B195" s="157" t="s">
        <v>572</v>
      </c>
      <c r="C195" s="157"/>
      <c r="D195" s="157"/>
      <c r="E195" s="158" t="s">
        <v>392</v>
      </c>
      <c r="F195" s="136">
        <f>+F196+F208</f>
        <v>1442.3000000000002</v>
      </c>
      <c r="G195" s="136">
        <f>+G196+G208</f>
        <v>1442.3000000000002</v>
      </c>
      <c r="H195" s="137">
        <f t="shared" si="13"/>
        <v>100</v>
      </c>
    </row>
    <row r="196" spans="1:8" ht="15" customHeight="1">
      <c r="A196" s="152"/>
      <c r="B196" s="157" t="s">
        <v>573</v>
      </c>
      <c r="C196" s="157"/>
      <c r="D196" s="157"/>
      <c r="E196" s="158" t="s">
        <v>24</v>
      </c>
      <c r="F196" s="136">
        <f>F197</f>
        <v>1425.8000000000002</v>
      </c>
      <c r="G196" s="136">
        <f>G197</f>
        <v>1425.8000000000002</v>
      </c>
      <c r="H196" s="137">
        <f t="shared" si="13"/>
        <v>100</v>
      </c>
    </row>
    <row r="197" spans="1:8" ht="39.75" customHeight="1">
      <c r="A197" s="152"/>
      <c r="B197" s="157"/>
      <c r="C197" s="157" t="s">
        <v>561</v>
      </c>
      <c r="D197" s="157"/>
      <c r="E197" s="158" t="s">
        <v>513</v>
      </c>
      <c r="F197" s="136">
        <f>F198+F204</f>
        <v>1425.8000000000002</v>
      </c>
      <c r="G197" s="136">
        <f>G198+G204</f>
        <v>1425.8000000000002</v>
      </c>
      <c r="H197" s="137">
        <f t="shared" si="13"/>
        <v>100</v>
      </c>
    </row>
    <row r="198" spans="1:8" ht="27" customHeight="1">
      <c r="A198" s="152"/>
      <c r="B198" s="157"/>
      <c r="C198" s="157" t="s">
        <v>574</v>
      </c>
      <c r="D198" s="157"/>
      <c r="E198" s="158" t="s">
        <v>515</v>
      </c>
      <c r="F198" s="136">
        <f>F199</f>
        <v>718.7</v>
      </c>
      <c r="G198" s="136">
        <f>G199</f>
        <v>718.7</v>
      </c>
      <c r="H198" s="137">
        <f t="shared" si="13"/>
        <v>100</v>
      </c>
    </row>
    <row r="199" spans="1:8" ht="38.25">
      <c r="A199" s="152"/>
      <c r="B199" s="157"/>
      <c r="C199" s="157" t="s">
        <v>575</v>
      </c>
      <c r="D199" s="157"/>
      <c r="E199" s="158" t="s">
        <v>576</v>
      </c>
      <c r="F199" s="136">
        <f>+F200+F202</f>
        <v>718.7</v>
      </c>
      <c r="G199" s="136">
        <f>+G200+G202</f>
        <v>718.7</v>
      </c>
      <c r="H199" s="137">
        <f t="shared" si="13"/>
        <v>100</v>
      </c>
    </row>
    <row r="200" spans="1:8" ht="27" customHeight="1">
      <c r="A200" s="152"/>
      <c r="B200" s="157"/>
      <c r="C200" s="157" t="s">
        <v>577</v>
      </c>
      <c r="D200" s="157"/>
      <c r="E200" s="158" t="s">
        <v>578</v>
      </c>
      <c r="F200" s="136">
        <f>F201</f>
        <v>520.7</v>
      </c>
      <c r="G200" s="136">
        <f>G201</f>
        <v>520.7</v>
      </c>
      <c r="H200" s="137">
        <f t="shared" si="13"/>
        <v>100</v>
      </c>
    </row>
    <row r="201" spans="1:8" ht="38.25">
      <c r="A201" s="152"/>
      <c r="B201" s="157"/>
      <c r="C201" s="157"/>
      <c r="D201" s="157" t="s">
        <v>4</v>
      </c>
      <c r="E201" s="158" t="s">
        <v>538</v>
      </c>
      <c r="F201" s="136">
        <v>520.7</v>
      </c>
      <c r="G201" s="136">
        <v>520.7</v>
      </c>
      <c r="H201" s="137">
        <f t="shared" si="13"/>
        <v>100</v>
      </c>
    </row>
    <row r="202" spans="1:8" ht="27" customHeight="1">
      <c r="A202" s="152"/>
      <c r="B202" s="157"/>
      <c r="C202" s="157" t="s">
        <v>579</v>
      </c>
      <c r="D202" s="157"/>
      <c r="E202" s="158" t="s">
        <v>580</v>
      </c>
      <c r="F202" s="136">
        <f>F203</f>
        <v>198</v>
      </c>
      <c r="G202" s="136">
        <f>G203</f>
        <v>198</v>
      </c>
      <c r="H202" s="137">
        <f t="shared" si="13"/>
        <v>100</v>
      </c>
    </row>
    <row r="203" spans="1:8" ht="39.75" customHeight="1">
      <c r="A203" s="152"/>
      <c r="B203" s="157"/>
      <c r="C203" s="157"/>
      <c r="D203" s="157" t="s">
        <v>4</v>
      </c>
      <c r="E203" s="158" t="s">
        <v>538</v>
      </c>
      <c r="F203" s="136">
        <v>198</v>
      </c>
      <c r="G203" s="136">
        <v>198</v>
      </c>
      <c r="H203" s="137">
        <f t="shared" si="13"/>
        <v>100</v>
      </c>
    </row>
    <row r="204" spans="1:8" ht="40.5" customHeight="1">
      <c r="A204" s="152"/>
      <c r="B204" s="157"/>
      <c r="C204" s="157" t="s">
        <v>581</v>
      </c>
      <c r="D204" s="157"/>
      <c r="E204" s="158" t="s">
        <v>682</v>
      </c>
      <c r="F204" s="136">
        <f aca="true" t="shared" si="20" ref="F204:G206">F205</f>
        <v>707.1</v>
      </c>
      <c r="G204" s="136">
        <f t="shared" si="20"/>
        <v>707.1</v>
      </c>
      <c r="H204" s="137">
        <f t="shared" si="13"/>
        <v>100</v>
      </c>
    </row>
    <row r="205" spans="1:8" ht="76.5" customHeight="1">
      <c r="A205" s="152"/>
      <c r="B205" s="157"/>
      <c r="C205" s="157" t="s">
        <v>582</v>
      </c>
      <c r="D205" s="157"/>
      <c r="E205" s="158" t="s">
        <v>583</v>
      </c>
      <c r="F205" s="168">
        <f t="shared" si="20"/>
        <v>707.1</v>
      </c>
      <c r="G205" s="168">
        <f t="shared" si="20"/>
        <v>707.1</v>
      </c>
      <c r="H205" s="137">
        <f t="shared" si="13"/>
        <v>100</v>
      </c>
    </row>
    <row r="206" spans="1:8" ht="76.5">
      <c r="A206" s="152"/>
      <c r="B206" s="157"/>
      <c r="C206" s="157" t="s">
        <v>584</v>
      </c>
      <c r="D206" s="157"/>
      <c r="E206" s="158" t="s">
        <v>284</v>
      </c>
      <c r="F206" s="136">
        <f t="shared" si="20"/>
        <v>707.1</v>
      </c>
      <c r="G206" s="136">
        <f t="shared" si="20"/>
        <v>707.1</v>
      </c>
      <c r="H206" s="137">
        <f t="shared" si="13"/>
        <v>100</v>
      </c>
    </row>
    <row r="207" spans="1:8" ht="38.25">
      <c r="A207" s="152"/>
      <c r="B207" s="157"/>
      <c r="C207" s="157"/>
      <c r="D207" s="157" t="s">
        <v>4</v>
      </c>
      <c r="E207" s="158" t="s">
        <v>538</v>
      </c>
      <c r="F207" s="136">
        <v>707.1</v>
      </c>
      <c r="G207" s="136">
        <v>707.1</v>
      </c>
      <c r="H207" s="137">
        <f aca="true" t="shared" si="21" ref="H207:H272">G207/F207*100</f>
        <v>100</v>
      </c>
    </row>
    <row r="208" spans="1:8" ht="27.75" customHeight="1">
      <c r="A208" s="152"/>
      <c r="B208" s="157" t="s">
        <v>683</v>
      </c>
      <c r="C208" s="157"/>
      <c r="D208" s="157"/>
      <c r="E208" s="158" t="s">
        <v>28</v>
      </c>
      <c r="F208" s="136">
        <f>F209</f>
        <v>16.5</v>
      </c>
      <c r="G208" s="136">
        <f>G209</f>
        <v>16.5</v>
      </c>
      <c r="H208" s="137">
        <f t="shared" si="21"/>
        <v>100</v>
      </c>
    </row>
    <row r="209" spans="1:8" ht="36.75" customHeight="1">
      <c r="A209" s="152"/>
      <c r="B209" s="157"/>
      <c r="C209" s="157" t="s">
        <v>587</v>
      </c>
      <c r="D209" s="157"/>
      <c r="E209" s="158" t="s">
        <v>510</v>
      </c>
      <c r="F209" s="136">
        <f>F211</f>
        <v>16.5</v>
      </c>
      <c r="G209" s="136">
        <f>G211</f>
        <v>16.5</v>
      </c>
      <c r="H209" s="137">
        <f t="shared" si="21"/>
        <v>100</v>
      </c>
    </row>
    <row r="210" spans="1:8" ht="25.5" customHeight="1" hidden="1">
      <c r="A210" s="152"/>
      <c r="B210" s="157"/>
      <c r="C210" s="157" t="s">
        <v>684</v>
      </c>
      <c r="D210" s="157"/>
      <c r="E210" s="158" t="s">
        <v>511</v>
      </c>
      <c r="F210" s="136"/>
      <c r="G210" s="136"/>
      <c r="H210" s="137" t="e">
        <f t="shared" si="21"/>
        <v>#DIV/0!</v>
      </c>
    </row>
    <row r="211" spans="1:8" ht="41.25" customHeight="1">
      <c r="A211" s="152"/>
      <c r="B211" s="157"/>
      <c r="C211" s="157" t="s">
        <v>685</v>
      </c>
      <c r="D211" s="157"/>
      <c r="E211" s="158" t="s">
        <v>686</v>
      </c>
      <c r="F211" s="136">
        <f>F212</f>
        <v>16.5</v>
      </c>
      <c r="G211" s="136">
        <f>G212</f>
        <v>16.5</v>
      </c>
      <c r="H211" s="137">
        <f t="shared" si="21"/>
        <v>100</v>
      </c>
    </row>
    <row r="212" spans="1:8" ht="76.5">
      <c r="A212" s="152"/>
      <c r="B212" s="157"/>
      <c r="C212" s="157" t="s">
        <v>687</v>
      </c>
      <c r="D212" s="157"/>
      <c r="E212" s="158" t="s">
        <v>688</v>
      </c>
      <c r="F212" s="136">
        <f>F213</f>
        <v>16.5</v>
      </c>
      <c r="G212" s="136">
        <f>G213</f>
        <v>16.5</v>
      </c>
      <c r="H212" s="137">
        <f t="shared" si="21"/>
        <v>100</v>
      </c>
    </row>
    <row r="213" spans="1:8" ht="40.5" customHeight="1">
      <c r="A213" s="152"/>
      <c r="B213" s="157"/>
      <c r="C213" s="157"/>
      <c r="D213" s="157" t="s">
        <v>4</v>
      </c>
      <c r="E213" s="158" t="s">
        <v>538</v>
      </c>
      <c r="F213" s="136">
        <v>16.5</v>
      </c>
      <c r="G213" s="136">
        <v>16.5</v>
      </c>
      <c r="H213" s="137">
        <f t="shared" si="21"/>
        <v>100</v>
      </c>
    </row>
    <row r="214" spans="1:8" ht="15.75" customHeight="1">
      <c r="A214" s="152"/>
      <c r="B214" s="157" t="s">
        <v>585</v>
      </c>
      <c r="C214" s="157"/>
      <c r="D214" s="157"/>
      <c r="E214" s="158" t="s">
        <v>394</v>
      </c>
      <c r="F214" s="136">
        <f>+F215+F221+F243+F253</f>
        <v>3866.4</v>
      </c>
      <c r="G214" s="136">
        <f>+G215+G221+G243+G253</f>
        <v>3866.4</v>
      </c>
      <c r="H214" s="137">
        <f t="shared" si="21"/>
        <v>100</v>
      </c>
    </row>
    <row r="215" spans="1:8" ht="15.75" customHeight="1">
      <c r="A215" s="152"/>
      <c r="B215" s="157" t="s">
        <v>586</v>
      </c>
      <c r="C215" s="157"/>
      <c r="D215" s="157"/>
      <c r="E215" s="158" t="s">
        <v>396</v>
      </c>
      <c r="F215" s="136">
        <f aca="true" t="shared" si="22" ref="F215:G219">F216</f>
        <v>61.8</v>
      </c>
      <c r="G215" s="136">
        <f t="shared" si="22"/>
        <v>61.8</v>
      </c>
      <c r="H215" s="137">
        <f t="shared" si="21"/>
        <v>100</v>
      </c>
    </row>
    <row r="216" spans="1:8" ht="41.25" customHeight="1">
      <c r="A216" s="152"/>
      <c r="B216" s="157"/>
      <c r="C216" s="157" t="s">
        <v>587</v>
      </c>
      <c r="D216" s="157"/>
      <c r="E216" s="158" t="s">
        <v>510</v>
      </c>
      <c r="F216" s="136">
        <f t="shared" si="22"/>
        <v>61.8</v>
      </c>
      <c r="G216" s="136">
        <f t="shared" si="22"/>
        <v>61.8</v>
      </c>
      <c r="H216" s="137">
        <f t="shared" si="21"/>
        <v>100</v>
      </c>
    </row>
    <row r="217" spans="1:8" ht="27.75" customHeight="1">
      <c r="A217" s="152"/>
      <c r="B217" s="157"/>
      <c r="C217" s="157" t="s">
        <v>588</v>
      </c>
      <c r="D217" s="157"/>
      <c r="E217" s="158" t="s">
        <v>512</v>
      </c>
      <c r="F217" s="136">
        <f t="shared" si="22"/>
        <v>61.8</v>
      </c>
      <c r="G217" s="136">
        <f t="shared" si="22"/>
        <v>61.8</v>
      </c>
      <c r="H217" s="137">
        <f t="shared" si="21"/>
        <v>100</v>
      </c>
    </row>
    <row r="218" spans="1:8" ht="38.25">
      <c r="A218" s="152"/>
      <c r="B218" s="157"/>
      <c r="C218" s="157" t="s">
        <v>589</v>
      </c>
      <c r="D218" s="157"/>
      <c r="E218" s="158" t="s">
        <v>590</v>
      </c>
      <c r="F218" s="136">
        <f t="shared" si="22"/>
        <v>61.8</v>
      </c>
      <c r="G218" s="136">
        <f t="shared" si="22"/>
        <v>61.8</v>
      </c>
      <c r="H218" s="137">
        <f t="shared" si="21"/>
        <v>100</v>
      </c>
    </row>
    <row r="219" spans="1:8" ht="26.25" customHeight="1">
      <c r="A219" s="152"/>
      <c r="B219" s="157"/>
      <c r="C219" s="157" t="s">
        <v>689</v>
      </c>
      <c r="D219" s="157"/>
      <c r="E219" s="158" t="s">
        <v>690</v>
      </c>
      <c r="F219" s="136">
        <f t="shared" si="22"/>
        <v>61.8</v>
      </c>
      <c r="G219" s="136">
        <f t="shared" si="22"/>
        <v>61.8</v>
      </c>
      <c r="H219" s="137">
        <f t="shared" si="21"/>
        <v>100</v>
      </c>
    </row>
    <row r="220" spans="1:8" ht="41.25" customHeight="1">
      <c r="A220" s="152"/>
      <c r="B220" s="157"/>
      <c r="C220" s="157"/>
      <c r="D220" s="157" t="s">
        <v>4</v>
      </c>
      <c r="E220" s="158" t="s">
        <v>538</v>
      </c>
      <c r="F220" s="136">
        <v>61.8</v>
      </c>
      <c r="G220" s="136">
        <v>61.8</v>
      </c>
      <c r="H220" s="137">
        <f t="shared" si="21"/>
        <v>100</v>
      </c>
    </row>
    <row r="221" spans="1:8" ht="15.75" customHeight="1">
      <c r="A221" s="152"/>
      <c r="B221" s="157" t="s">
        <v>595</v>
      </c>
      <c r="C221" s="157"/>
      <c r="D221" s="157"/>
      <c r="E221" s="158" t="s">
        <v>30</v>
      </c>
      <c r="F221" s="136">
        <f>F222</f>
        <v>2655.3999999999996</v>
      </c>
      <c r="G221" s="136">
        <f>G222</f>
        <v>2655.3999999999996</v>
      </c>
      <c r="H221" s="137">
        <f t="shared" si="21"/>
        <v>100</v>
      </c>
    </row>
    <row r="222" spans="1:8" ht="51">
      <c r="A222" s="163"/>
      <c r="B222" s="157"/>
      <c r="C222" s="157" t="s">
        <v>561</v>
      </c>
      <c r="D222" s="157"/>
      <c r="E222" s="158" t="s">
        <v>513</v>
      </c>
      <c r="F222" s="136">
        <f>+F223+F239</f>
        <v>2655.3999999999996</v>
      </c>
      <c r="G222" s="136">
        <f>+G223+G239</f>
        <v>2655.3999999999996</v>
      </c>
      <c r="H222" s="137">
        <f t="shared" si="21"/>
        <v>100</v>
      </c>
    </row>
    <row r="223" spans="1:8" ht="25.5">
      <c r="A223" s="152"/>
      <c r="B223" s="157"/>
      <c r="C223" s="157" t="s">
        <v>596</v>
      </c>
      <c r="D223" s="157"/>
      <c r="E223" s="158" t="s">
        <v>597</v>
      </c>
      <c r="F223" s="136">
        <f>+F224+F227+F230+F233+F236</f>
        <v>2642.2999999999997</v>
      </c>
      <c r="G223" s="136">
        <f>+G224+G227+G230+G233+G236</f>
        <v>2642.2999999999997</v>
      </c>
      <c r="H223" s="137">
        <f t="shared" si="21"/>
        <v>100</v>
      </c>
    </row>
    <row r="224" spans="1:8" ht="25.5">
      <c r="A224" s="152"/>
      <c r="B224" s="157"/>
      <c r="C224" s="157" t="s">
        <v>598</v>
      </c>
      <c r="D224" s="157"/>
      <c r="E224" s="158" t="s">
        <v>691</v>
      </c>
      <c r="F224" s="136">
        <f>F225</f>
        <v>15.9</v>
      </c>
      <c r="G224" s="136">
        <f>G225</f>
        <v>15.9</v>
      </c>
      <c r="H224" s="137">
        <f t="shared" si="21"/>
        <v>100</v>
      </c>
    </row>
    <row r="225" spans="1:8" ht="25.5">
      <c r="A225" s="152"/>
      <c r="B225" s="157"/>
      <c r="C225" s="157" t="s">
        <v>600</v>
      </c>
      <c r="D225" s="157"/>
      <c r="E225" s="158" t="s">
        <v>601</v>
      </c>
      <c r="F225" s="136">
        <f>F226</f>
        <v>15.9</v>
      </c>
      <c r="G225" s="136">
        <f>G226</f>
        <v>15.9</v>
      </c>
      <c r="H225" s="137">
        <f t="shared" si="21"/>
        <v>100</v>
      </c>
    </row>
    <row r="226" spans="1:8" ht="41.25" customHeight="1">
      <c r="A226" s="152"/>
      <c r="B226" s="157"/>
      <c r="C226" s="157"/>
      <c r="D226" s="157" t="s">
        <v>4</v>
      </c>
      <c r="E226" s="158" t="s">
        <v>538</v>
      </c>
      <c r="F226" s="136">
        <v>15.9</v>
      </c>
      <c r="G226" s="136">
        <v>15.9</v>
      </c>
      <c r="H226" s="137">
        <f t="shared" si="21"/>
        <v>100</v>
      </c>
    </row>
    <row r="227" spans="1:8" ht="26.25" customHeight="1">
      <c r="A227" s="152"/>
      <c r="B227" s="157"/>
      <c r="C227" s="157" t="s">
        <v>602</v>
      </c>
      <c r="D227" s="157"/>
      <c r="E227" s="158" t="s">
        <v>603</v>
      </c>
      <c r="F227" s="136">
        <f>F228</f>
        <v>4.5</v>
      </c>
      <c r="G227" s="136">
        <f>G228</f>
        <v>4.5</v>
      </c>
      <c r="H227" s="137">
        <f t="shared" si="21"/>
        <v>100</v>
      </c>
    </row>
    <row r="228" spans="1:8" ht="25.5">
      <c r="A228" s="152"/>
      <c r="B228" s="157"/>
      <c r="C228" s="157" t="s">
        <v>604</v>
      </c>
      <c r="D228" s="157"/>
      <c r="E228" s="158" t="s">
        <v>605</v>
      </c>
      <c r="F228" s="136">
        <f>F229</f>
        <v>4.5</v>
      </c>
      <c r="G228" s="136">
        <f>G229</f>
        <v>4.5</v>
      </c>
      <c r="H228" s="137">
        <f t="shared" si="21"/>
        <v>100</v>
      </c>
    </row>
    <row r="229" spans="1:8" ht="40.5" customHeight="1">
      <c r="A229" s="152"/>
      <c r="B229" s="157"/>
      <c r="C229" s="157"/>
      <c r="D229" s="157" t="s">
        <v>4</v>
      </c>
      <c r="E229" s="158" t="s">
        <v>538</v>
      </c>
      <c r="F229" s="136">
        <v>4.5</v>
      </c>
      <c r="G229" s="136">
        <v>4.5</v>
      </c>
      <c r="H229" s="137">
        <f t="shared" si="21"/>
        <v>100</v>
      </c>
    </row>
    <row r="230" spans="1:8" ht="25.5">
      <c r="A230" s="152"/>
      <c r="B230" s="157"/>
      <c r="C230" s="157" t="s">
        <v>606</v>
      </c>
      <c r="D230" s="157"/>
      <c r="E230" s="158" t="s">
        <v>692</v>
      </c>
      <c r="F230" s="136">
        <f>F231</f>
        <v>41.3</v>
      </c>
      <c r="G230" s="136">
        <f>G231</f>
        <v>41.3</v>
      </c>
      <c r="H230" s="137">
        <f t="shared" si="21"/>
        <v>100</v>
      </c>
    </row>
    <row r="231" spans="1:8" ht="27.75" customHeight="1">
      <c r="A231" s="152"/>
      <c r="B231" s="157"/>
      <c r="C231" s="157" t="s">
        <v>608</v>
      </c>
      <c r="D231" s="157"/>
      <c r="E231" s="158" t="s">
        <v>609</v>
      </c>
      <c r="F231" s="136">
        <f>F232</f>
        <v>41.3</v>
      </c>
      <c r="G231" s="136">
        <f>G232</f>
        <v>41.3</v>
      </c>
      <c r="H231" s="137">
        <f t="shared" si="21"/>
        <v>100</v>
      </c>
    </row>
    <row r="232" spans="1:8" ht="38.25">
      <c r="A232" s="152"/>
      <c r="B232" s="157"/>
      <c r="C232" s="157"/>
      <c r="D232" s="157" t="s">
        <v>4</v>
      </c>
      <c r="E232" s="158" t="s">
        <v>538</v>
      </c>
      <c r="F232" s="136">
        <v>41.3</v>
      </c>
      <c r="G232" s="136">
        <v>41.3</v>
      </c>
      <c r="H232" s="137">
        <f t="shared" si="21"/>
        <v>100</v>
      </c>
    </row>
    <row r="233" spans="1:8" ht="25.5">
      <c r="A233" s="152"/>
      <c r="B233" s="157"/>
      <c r="C233" s="157" t="s">
        <v>610</v>
      </c>
      <c r="D233" s="157"/>
      <c r="E233" s="158" t="s">
        <v>693</v>
      </c>
      <c r="F233" s="136">
        <f>F234</f>
        <v>64.4</v>
      </c>
      <c r="G233" s="136">
        <f>G234</f>
        <v>64.4</v>
      </c>
      <c r="H233" s="137">
        <f t="shared" si="21"/>
        <v>100</v>
      </c>
    </row>
    <row r="234" spans="1:8" ht="27.75" customHeight="1">
      <c r="A234" s="152"/>
      <c r="B234" s="157"/>
      <c r="C234" s="157" t="s">
        <v>612</v>
      </c>
      <c r="D234" s="157"/>
      <c r="E234" s="158" t="s">
        <v>613</v>
      </c>
      <c r="F234" s="136">
        <f>F235</f>
        <v>64.4</v>
      </c>
      <c r="G234" s="136">
        <f>G235</f>
        <v>64.4</v>
      </c>
      <c r="H234" s="137">
        <f t="shared" si="21"/>
        <v>100</v>
      </c>
    </row>
    <row r="235" spans="1:8" ht="38.25">
      <c r="A235" s="152"/>
      <c r="B235" s="157"/>
      <c r="C235" s="157"/>
      <c r="D235" s="157" t="s">
        <v>4</v>
      </c>
      <c r="E235" s="158" t="s">
        <v>538</v>
      </c>
      <c r="F235" s="136">
        <v>64.4</v>
      </c>
      <c r="G235" s="136">
        <v>64.4</v>
      </c>
      <c r="H235" s="137">
        <f t="shared" si="21"/>
        <v>100</v>
      </c>
    </row>
    <row r="236" spans="1:8" ht="43.5" customHeight="1">
      <c r="A236" s="152"/>
      <c r="B236" s="157"/>
      <c r="C236" s="157" t="s">
        <v>619</v>
      </c>
      <c r="D236" s="157"/>
      <c r="E236" s="158" t="s">
        <v>694</v>
      </c>
      <c r="F236" s="136">
        <f>F237</f>
        <v>2516.2</v>
      </c>
      <c r="G236" s="136">
        <f>G237</f>
        <v>2516.2</v>
      </c>
      <c r="H236" s="137">
        <f t="shared" si="21"/>
        <v>100</v>
      </c>
    </row>
    <row r="237" spans="1:8" ht="51.75" customHeight="1">
      <c r="A237" s="152"/>
      <c r="B237" s="157"/>
      <c r="C237" s="157" t="s">
        <v>621</v>
      </c>
      <c r="D237" s="157"/>
      <c r="E237" s="158" t="s">
        <v>122</v>
      </c>
      <c r="F237" s="136">
        <f>F238</f>
        <v>2516.2</v>
      </c>
      <c r="G237" s="136">
        <f>G238</f>
        <v>2516.2</v>
      </c>
      <c r="H237" s="137">
        <f t="shared" si="21"/>
        <v>100</v>
      </c>
    </row>
    <row r="238" spans="1:8" ht="15">
      <c r="A238" s="152"/>
      <c r="B238" s="157"/>
      <c r="C238" s="157"/>
      <c r="D238" s="157">
        <v>800</v>
      </c>
      <c r="E238" s="158" t="s">
        <v>6</v>
      </c>
      <c r="F238" s="136">
        <v>2516.2</v>
      </c>
      <c r="G238" s="136">
        <v>2516.2</v>
      </c>
      <c r="H238" s="137">
        <f t="shared" si="21"/>
        <v>100</v>
      </c>
    </row>
    <row r="239" spans="1:8" ht="25.5">
      <c r="A239" s="152"/>
      <c r="B239" s="157"/>
      <c r="C239" s="157" t="s">
        <v>695</v>
      </c>
      <c r="D239" s="157"/>
      <c r="E239" s="158" t="s">
        <v>696</v>
      </c>
      <c r="F239" s="136">
        <f aca="true" t="shared" si="23" ref="F239:G241">F240</f>
        <v>13.1</v>
      </c>
      <c r="G239" s="136">
        <f t="shared" si="23"/>
        <v>13.1</v>
      </c>
      <c r="H239" s="137">
        <f t="shared" si="21"/>
        <v>100</v>
      </c>
    </row>
    <row r="240" spans="1:8" ht="25.5">
      <c r="A240" s="152"/>
      <c r="B240" s="157"/>
      <c r="C240" s="157" t="s">
        <v>697</v>
      </c>
      <c r="D240" s="157"/>
      <c r="E240" s="158" t="s">
        <v>698</v>
      </c>
      <c r="F240" s="136">
        <f t="shared" si="23"/>
        <v>13.1</v>
      </c>
      <c r="G240" s="136">
        <f t="shared" si="23"/>
        <v>13.1</v>
      </c>
      <c r="H240" s="137">
        <f t="shared" si="21"/>
        <v>100</v>
      </c>
    </row>
    <row r="241" spans="1:8" ht="76.5">
      <c r="A241" s="152"/>
      <c r="B241" s="157"/>
      <c r="C241" s="157" t="s">
        <v>699</v>
      </c>
      <c r="D241" s="157"/>
      <c r="E241" s="158" t="s">
        <v>700</v>
      </c>
      <c r="F241" s="136">
        <f t="shared" si="23"/>
        <v>13.1</v>
      </c>
      <c r="G241" s="136">
        <f t="shared" si="23"/>
        <v>13.1</v>
      </c>
      <c r="H241" s="137">
        <f t="shared" si="21"/>
        <v>100</v>
      </c>
    </row>
    <row r="242" spans="1:8" ht="38.25">
      <c r="A242" s="152"/>
      <c r="B242" s="157"/>
      <c r="C242" s="157"/>
      <c r="D242" s="157" t="s">
        <v>4</v>
      </c>
      <c r="E242" s="158" t="s">
        <v>538</v>
      </c>
      <c r="F242" s="136">
        <v>13.1</v>
      </c>
      <c r="G242" s="136">
        <v>13.1</v>
      </c>
      <c r="H242" s="137">
        <f t="shared" si="21"/>
        <v>100</v>
      </c>
    </row>
    <row r="243" spans="1:8" ht="15">
      <c r="A243" s="152"/>
      <c r="B243" s="157" t="s">
        <v>624</v>
      </c>
      <c r="C243" s="157"/>
      <c r="D243" s="157"/>
      <c r="E243" s="158" t="s">
        <v>146</v>
      </c>
      <c r="F243" s="136">
        <f>F244</f>
        <v>1006.9000000000001</v>
      </c>
      <c r="G243" s="136">
        <f>G244</f>
        <v>1006.9000000000001</v>
      </c>
      <c r="H243" s="137">
        <f t="shared" si="21"/>
        <v>100</v>
      </c>
    </row>
    <row r="244" spans="1:8" ht="51">
      <c r="A244" s="152"/>
      <c r="B244" s="157"/>
      <c r="C244" s="157" t="s">
        <v>561</v>
      </c>
      <c r="D244" s="157"/>
      <c r="E244" s="158" t="s">
        <v>513</v>
      </c>
      <c r="F244" s="136">
        <f>+F245+F249</f>
        <v>1006.9000000000001</v>
      </c>
      <c r="G244" s="136">
        <f>+G245+G249</f>
        <v>1006.9000000000001</v>
      </c>
      <c r="H244" s="137">
        <f t="shared" si="21"/>
        <v>100</v>
      </c>
    </row>
    <row r="245" spans="1:8" ht="15">
      <c r="A245" s="152"/>
      <c r="B245" s="157"/>
      <c r="C245" s="157" t="s">
        <v>625</v>
      </c>
      <c r="D245" s="157"/>
      <c r="E245" s="158" t="s">
        <v>517</v>
      </c>
      <c r="F245" s="136">
        <f aca="true" t="shared" si="24" ref="F245:G247">F246</f>
        <v>751.2</v>
      </c>
      <c r="G245" s="136">
        <f t="shared" si="24"/>
        <v>751.2</v>
      </c>
      <c r="H245" s="137">
        <f t="shared" si="21"/>
        <v>100</v>
      </c>
    </row>
    <row r="246" spans="1:8" ht="25.5">
      <c r="A246" s="152"/>
      <c r="B246" s="157"/>
      <c r="C246" s="157" t="s">
        <v>626</v>
      </c>
      <c r="D246" s="157"/>
      <c r="E246" s="158" t="s">
        <v>627</v>
      </c>
      <c r="F246" s="136">
        <f t="shared" si="24"/>
        <v>751.2</v>
      </c>
      <c r="G246" s="136">
        <f t="shared" si="24"/>
        <v>751.2</v>
      </c>
      <c r="H246" s="137">
        <f t="shared" si="21"/>
        <v>100</v>
      </c>
    </row>
    <row r="247" spans="1:8" ht="25.5">
      <c r="A247" s="152"/>
      <c r="B247" s="157"/>
      <c r="C247" s="157" t="s">
        <v>628</v>
      </c>
      <c r="D247" s="157"/>
      <c r="E247" s="158" t="s">
        <v>629</v>
      </c>
      <c r="F247" s="136">
        <f t="shared" si="24"/>
        <v>751.2</v>
      </c>
      <c r="G247" s="136">
        <f t="shared" si="24"/>
        <v>751.2</v>
      </c>
      <c r="H247" s="137">
        <f t="shared" si="21"/>
        <v>100</v>
      </c>
    </row>
    <row r="248" spans="1:8" ht="38.25">
      <c r="A248" s="152"/>
      <c r="B248" s="157"/>
      <c r="C248" s="157"/>
      <c r="D248" s="157" t="s">
        <v>4</v>
      </c>
      <c r="E248" s="158" t="s">
        <v>538</v>
      </c>
      <c r="F248" s="136">
        <v>751.2</v>
      </c>
      <c r="G248" s="136">
        <v>751.2</v>
      </c>
      <c r="H248" s="137">
        <f t="shared" si="21"/>
        <v>100</v>
      </c>
    </row>
    <row r="249" spans="1:8" ht="65.25" customHeight="1">
      <c r="A249" s="152"/>
      <c r="B249" s="157"/>
      <c r="C249" s="157" t="s">
        <v>701</v>
      </c>
      <c r="D249" s="157"/>
      <c r="E249" s="158" t="s">
        <v>702</v>
      </c>
      <c r="F249" s="136">
        <f aca="true" t="shared" si="25" ref="F249:G251">F250</f>
        <v>255.7</v>
      </c>
      <c r="G249" s="136">
        <f t="shared" si="25"/>
        <v>255.7</v>
      </c>
      <c r="H249" s="137">
        <f t="shared" si="21"/>
        <v>100</v>
      </c>
    </row>
    <row r="250" spans="1:8" ht="64.5" customHeight="1">
      <c r="A250" s="152"/>
      <c r="B250" s="157"/>
      <c r="C250" s="157" t="s">
        <v>703</v>
      </c>
      <c r="D250" s="157"/>
      <c r="E250" s="158" t="s">
        <v>704</v>
      </c>
      <c r="F250" s="136">
        <f t="shared" si="25"/>
        <v>255.7</v>
      </c>
      <c r="G250" s="136">
        <f t="shared" si="25"/>
        <v>255.7</v>
      </c>
      <c r="H250" s="137">
        <f t="shared" si="21"/>
        <v>100</v>
      </c>
    </row>
    <row r="251" spans="1:8" ht="38.25">
      <c r="A251" s="152"/>
      <c r="B251" s="157"/>
      <c r="C251" s="157" t="s">
        <v>705</v>
      </c>
      <c r="D251" s="157"/>
      <c r="E251" s="158" t="s">
        <v>706</v>
      </c>
      <c r="F251" s="136">
        <f t="shared" si="25"/>
        <v>255.7</v>
      </c>
      <c r="G251" s="136">
        <f t="shared" si="25"/>
        <v>255.7</v>
      </c>
      <c r="H251" s="137">
        <f t="shared" si="21"/>
        <v>100</v>
      </c>
    </row>
    <row r="252" spans="1:8" ht="15">
      <c r="A252" s="152"/>
      <c r="B252" s="157"/>
      <c r="C252" s="157"/>
      <c r="D252" s="157" t="s">
        <v>52</v>
      </c>
      <c r="E252" s="158" t="s">
        <v>53</v>
      </c>
      <c r="F252" s="136">
        <v>255.7</v>
      </c>
      <c r="G252" s="136">
        <v>255.7</v>
      </c>
      <c r="H252" s="137">
        <f t="shared" si="21"/>
        <v>100</v>
      </c>
    </row>
    <row r="253" spans="1:8" ht="25.5">
      <c r="A253" s="152"/>
      <c r="B253" s="157" t="s">
        <v>630</v>
      </c>
      <c r="C253" s="157"/>
      <c r="D253" s="157"/>
      <c r="E253" s="158" t="s">
        <v>32</v>
      </c>
      <c r="F253" s="136">
        <f aca="true" t="shared" si="26" ref="F253:G257">F254</f>
        <v>142.3</v>
      </c>
      <c r="G253" s="136">
        <f t="shared" si="26"/>
        <v>142.3</v>
      </c>
      <c r="H253" s="137">
        <f t="shared" si="21"/>
        <v>100</v>
      </c>
    </row>
    <row r="254" spans="1:8" ht="51">
      <c r="A254" s="152"/>
      <c r="B254" s="157"/>
      <c r="C254" s="157" t="s">
        <v>587</v>
      </c>
      <c r="D254" s="157"/>
      <c r="E254" s="158" t="s">
        <v>510</v>
      </c>
      <c r="F254" s="136">
        <f t="shared" si="26"/>
        <v>142.3</v>
      </c>
      <c r="G254" s="136">
        <f t="shared" si="26"/>
        <v>142.3</v>
      </c>
      <c r="H254" s="137">
        <f t="shared" si="21"/>
        <v>100</v>
      </c>
    </row>
    <row r="255" spans="1:8" ht="25.5">
      <c r="A255" s="152"/>
      <c r="B255" s="157"/>
      <c r="C255" s="157" t="s">
        <v>588</v>
      </c>
      <c r="D255" s="157"/>
      <c r="E255" s="158" t="s">
        <v>512</v>
      </c>
      <c r="F255" s="136">
        <f t="shared" si="26"/>
        <v>142.3</v>
      </c>
      <c r="G255" s="136">
        <f t="shared" si="26"/>
        <v>142.3</v>
      </c>
      <c r="H255" s="137">
        <f t="shared" si="21"/>
        <v>100</v>
      </c>
    </row>
    <row r="256" spans="1:8" ht="38.25">
      <c r="A256" s="152"/>
      <c r="B256" s="157"/>
      <c r="C256" s="157" t="s">
        <v>589</v>
      </c>
      <c r="D256" s="157"/>
      <c r="E256" s="158" t="s">
        <v>590</v>
      </c>
      <c r="F256" s="136">
        <f t="shared" si="26"/>
        <v>142.3</v>
      </c>
      <c r="G256" s="136">
        <f t="shared" si="26"/>
        <v>142.3</v>
      </c>
      <c r="H256" s="137">
        <f t="shared" si="21"/>
        <v>100</v>
      </c>
    </row>
    <row r="257" spans="1:8" ht="15">
      <c r="A257" s="152"/>
      <c r="B257" s="157"/>
      <c r="C257" s="157" t="s">
        <v>707</v>
      </c>
      <c r="D257" s="157"/>
      <c r="E257" s="158" t="s">
        <v>632</v>
      </c>
      <c r="F257" s="136">
        <f t="shared" si="26"/>
        <v>142.3</v>
      </c>
      <c r="G257" s="136">
        <f t="shared" si="26"/>
        <v>142.3</v>
      </c>
      <c r="H257" s="137">
        <f t="shared" si="21"/>
        <v>100</v>
      </c>
    </row>
    <row r="258" spans="1:8" ht="39.75" customHeight="1">
      <c r="A258" s="152"/>
      <c r="B258" s="157"/>
      <c r="C258" s="157"/>
      <c r="D258" s="157" t="s">
        <v>4</v>
      </c>
      <c r="E258" s="158" t="s">
        <v>538</v>
      </c>
      <c r="F258" s="136">
        <v>142.3</v>
      </c>
      <c r="G258" s="136">
        <v>142.3</v>
      </c>
      <c r="H258" s="137">
        <f t="shared" si="21"/>
        <v>100</v>
      </c>
    </row>
    <row r="259" spans="1:8" ht="16.5" customHeight="1">
      <c r="A259" s="152"/>
      <c r="B259" s="157" t="s">
        <v>639</v>
      </c>
      <c r="C259" s="157"/>
      <c r="D259" s="157"/>
      <c r="E259" s="158" t="s">
        <v>640</v>
      </c>
      <c r="F259" s="136">
        <f>F260</f>
        <v>4302.2</v>
      </c>
      <c r="G259" s="136">
        <f>G260</f>
        <v>4302.2</v>
      </c>
      <c r="H259" s="137">
        <f t="shared" si="21"/>
        <v>100</v>
      </c>
    </row>
    <row r="260" spans="1:8" ht="16.5" customHeight="1">
      <c r="A260" s="152"/>
      <c r="B260" s="157" t="s">
        <v>641</v>
      </c>
      <c r="C260" s="157"/>
      <c r="D260" s="157"/>
      <c r="E260" s="158" t="s">
        <v>41</v>
      </c>
      <c r="F260" s="136">
        <f>F261</f>
        <v>4302.2</v>
      </c>
      <c r="G260" s="136">
        <f>G261</f>
        <v>4302.2</v>
      </c>
      <c r="H260" s="137">
        <f t="shared" si="21"/>
        <v>100</v>
      </c>
    </row>
    <row r="261" spans="1:8" ht="51">
      <c r="A261" s="152"/>
      <c r="B261" s="157"/>
      <c r="C261" s="157" t="s">
        <v>120</v>
      </c>
      <c r="D261" s="157"/>
      <c r="E261" s="158" t="s">
        <v>642</v>
      </c>
      <c r="F261" s="136">
        <f>+F262+F275</f>
        <v>4302.2</v>
      </c>
      <c r="G261" s="136">
        <f>+G262+G275</f>
        <v>4302.2</v>
      </c>
      <c r="H261" s="137">
        <f t="shared" si="21"/>
        <v>100</v>
      </c>
    </row>
    <row r="262" spans="1:8" ht="38.25">
      <c r="A262" s="152"/>
      <c r="B262" s="157"/>
      <c r="C262" s="157" t="s">
        <v>643</v>
      </c>
      <c r="D262" s="157"/>
      <c r="E262" s="158" t="s">
        <v>644</v>
      </c>
      <c r="F262" s="136">
        <f>+F263+F266+F269+F272</f>
        <v>86</v>
      </c>
      <c r="G262" s="136">
        <f>+G263+G266+G269+G272</f>
        <v>86</v>
      </c>
      <c r="H262" s="137">
        <f t="shared" si="21"/>
        <v>100</v>
      </c>
    </row>
    <row r="263" spans="1:8" ht="25.5">
      <c r="A263" s="152"/>
      <c r="B263" s="157"/>
      <c r="C263" s="157" t="s">
        <v>645</v>
      </c>
      <c r="D263" s="157"/>
      <c r="E263" s="158" t="s">
        <v>646</v>
      </c>
      <c r="F263" s="136">
        <f>F264</f>
        <v>18</v>
      </c>
      <c r="G263" s="136">
        <f>G264</f>
        <v>18</v>
      </c>
      <c r="H263" s="137">
        <f t="shared" si="21"/>
        <v>100</v>
      </c>
    </row>
    <row r="264" spans="1:8" ht="25.5">
      <c r="A264" s="152"/>
      <c r="B264" s="157"/>
      <c r="C264" s="157" t="s">
        <v>647</v>
      </c>
      <c r="D264" s="157"/>
      <c r="E264" s="158" t="s">
        <v>648</v>
      </c>
      <c r="F264" s="136">
        <f>F265</f>
        <v>18</v>
      </c>
      <c r="G264" s="136">
        <f>G265</f>
        <v>18</v>
      </c>
      <c r="H264" s="137">
        <f t="shared" si="21"/>
        <v>100</v>
      </c>
    </row>
    <row r="265" spans="1:8" ht="38.25">
      <c r="A265" s="152"/>
      <c r="B265" s="157"/>
      <c r="C265" s="157"/>
      <c r="D265" s="157" t="s">
        <v>25</v>
      </c>
      <c r="E265" s="158" t="s">
        <v>26</v>
      </c>
      <c r="F265" s="136">
        <v>18</v>
      </c>
      <c r="G265" s="136">
        <v>18</v>
      </c>
      <c r="H265" s="137">
        <f t="shared" si="21"/>
        <v>100</v>
      </c>
    </row>
    <row r="266" spans="1:10" ht="25.5">
      <c r="A266" s="152"/>
      <c r="B266" s="157"/>
      <c r="C266" s="157" t="s">
        <v>418</v>
      </c>
      <c r="D266" s="157"/>
      <c r="E266" s="158" t="s">
        <v>649</v>
      </c>
      <c r="F266" s="136">
        <f>F267</f>
        <v>52</v>
      </c>
      <c r="G266" s="136">
        <f>G267</f>
        <v>52</v>
      </c>
      <c r="H266" s="137">
        <f t="shared" si="21"/>
        <v>100</v>
      </c>
      <c r="J266" s="169"/>
    </row>
    <row r="267" spans="1:8" ht="25.5">
      <c r="A267" s="152"/>
      <c r="B267" s="157"/>
      <c r="C267" s="157" t="s">
        <v>650</v>
      </c>
      <c r="D267" s="157"/>
      <c r="E267" s="158" t="s">
        <v>651</v>
      </c>
      <c r="F267" s="136">
        <f>F268</f>
        <v>52</v>
      </c>
      <c r="G267" s="136">
        <f>G268</f>
        <v>52</v>
      </c>
      <c r="H267" s="137">
        <f t="shared" si="21"/>
        <v>100</v>
      </c>
    </row>
    <row r="268" spans="1:8" ht="38.25">
      <c r="A268" s="152"/>
      <c r="B268" s="157"/>
      <c r="C268" s="157"/>
      <c r="D268" s="157" t="s">
        <v>25</v>
      </c>
      <c r="E268" s="158" t="s">
        <v>26</v>
      </c>
      <c r="F268" s="136">
        <v>52</v>
      </c>
      <c r="G268" s="136">
        <v>52</v>
      </c>
      <c r="H268" s="137">
        <f t="shared" si="21"/>
        <v>100</v>
      </c>
    </row>
    <row r="269" spans="1:8" ht="25.5">
      <c r="A269" s="152"/>
      <c r="B269" s="157"/>
      <c r="C269" s="157" t="s">
        <v>652</v>
      </c>
      <c r="D269" s="157"/>
      <c r="E269" s="158" t="s">
        <v>653</v>
      </c>
      <c r="F269" s="136">
        <f>F270</f>
        <v>8</v>
      </c>
      <c r="G269" s="136">
        <f>G270</f>
        <v>8</v>
      </c>
      <c r="H269" s="137">
        <f t="shared" si="21"/>
        <v>100</v>
      </c>
    </row>
    <row r="270" spans="1:8" ht="25.5">
      <c r="A270" s="152"/>
      <c r="B270" s="157"/>
      <c r="C270" s="157" t="s">
        <v>654</v>
      </c>
      <c r="D270" s="157"/>
      <c r="E270" s="158" t="s">
        <v>655</v>
      </c>
      <c r="F270" s="136">
        <f>F271</f>
        <v>8</v>
      </c>
      <c r="G270" s="136">
        <f>G271</f>
        <v>8</v>
      </c>
      <c r="H270" s="137">
        <f t="shared" si="21"/>
        <v>100</v>
      </c>
    </row>
    <row r="271" spans="1:8" ht="38.25">
      <c r="A271" s="152"/>
      <c r="B271" s="157"/>
      <c r="C271" s="157"/>
      <c r="D271" s="157" t="s">
        <v>25</v>
      </c>
      <c r="E271" s="158" t="s">
        <v>26</v>
      </c>
      <c r="F271" s="136">
        <v>8</v>
      </c>
      <c r="G271" s="136">
        <v>8</v>
      </c>
      <c r="H271" s="137">
        <f t="shared" si="21"/>
        <v>100</v>
      </c>
    </row>
    <row r="272" spans="1:8" ht="25.5">
      <c r="A272" s="152"/>
      <c r="B272" s="157"/>
      <c r="C272" s="157" t="s">
        <v>656</v>
      </c>
      <c r="D272" s="157"/>
      <c r="E272" s="158" t="s">
        <v>657</v>
      </c>
      <c r="F272" s="136">
        <f>F273</f>
        <v>8</v>
      </c>
      <c r="G272" s="136">
        <f>G273</f>
        <v>8</v>
      </c>
      <c r="H272" s="137">
        <f t="shared" si="21"/>
        <v>100</v>
      </c>
    </row>
    <row r="273" spans="1:8" ht="26.25" customHeight="1">
      <c r="A273" s="152"/>
      <c r="B273" s="157"/>
      <c r="C273" s="157" t="s">
        <v>658</v>
      </c>
      <c r="D273" s="157"/>
      <c r="E273" s="158" t="s">
        <v>659</v>
      </c>
      <c r="F273" s="136">
        <f>F274</f>
        <v>8</v>
      </c>
      <c r="G273" s="136">
        <f>G274</f>
        <v>8</v>
      </c>
      <c r="H273" s="137">
        <f aca="true" t="shared" si="27" ref="H273:H302">G273/F273*100</f>
        <v>100</v>
      </c>
    </row>
    <row r="274" spans="1:8" ht="38.25">
      <c r="A274" s="152"/>
      <c r="B274" s="157"/>
      <c r="C274" s="157"/>
      <c r="D274" s="157" t="s">
        <v>25</v>
      </c>
      <c r="E274" s="158" t="s">
        <v>26</v>
      </c>
      <c r="F274" s="136">
        <v>8</v>
      </c>
      <c r="G274" s="136">
        <v>8</v>
      </c>
      <c r="H274" s="137">
        <f t="shared" si="27"/>
        <v>100</v>
      </c>
    </row>
    <row r="275" spans="1:8" ht="76.5">
      <c r="A275" s="152"/>
      <c r="B275" s="157"/>
      <c r="C275" s="157" t="s">
        <v>660</v>
      </c>
      <c r="D275" s="157"/>
      <c r="E275" s="158" t="s">
        <v>668</v>
      </c>
      <c r="F275" s="136">
        <f aca="true" t="shared" si="28" ref="F275:G277">F276</f>
        <v>4216.2</v>
      </c>
      <c r="G275" s="136">
        <f t="shared" si="28"/>
        <v>4216.2</v>
      </c>
      <c r="H275" s="137">
        <f t="shared" si="27"/>
        <v>100</v>
      </c>
    </row>
    <row r="276" spans="1:8" ht="25.5">
      <c r="A276" s="152"/>
      <c r="B276" s="157"/>
      <c r="C276" s="157" t="s">
        <v>662</v>
      </c>
      <c r="D276" s="157"/>
      <c r="E276" s="158" t="s">
        <v>663</v>
      </c>
      <c r="F276" s="136">
        <f t="shared" si="28"/>
        <v>4216.2</v>
      </c>
      <c r="G276" s="136">
        <f t="shared" si="28"/>
        <v>4216.2</v>
      </c>
      <c r="H276" s="137">
        <f t="shared" si="27"/>
        <v>100</v>
      </c>
    </row>
    <row r="277" spans="1:8" ht="25.5">
      <c r="A277" s="152"/>
      <c r="B277" s="157"/>
      <c r="C277" s="157" t="s">
        <v>664</v>
      </c>
      <c r="D277" s="157"/>
      <c r="E277" s="158" t="s">
        <v>665</v>
      </c>
      <c r="F277" s="136">
        <f t="shared" si="28"/>
        <v>4216.2</v>
      </c>
      <c r="G277" s="136">
        <f t="shared" si="28"/>
        <v>4216.2</v>
      </c>
      <c r="H277" s="137">
        <f t="shared" si="27"/>
        <v>100</v>
      </c>
    </row>
    <row r="278" spans="1:8" ht="38.25">
      <c r="A278" s="152"/>
      <c r="B278" s="157"/>
      <c r="C278" s="157"/>
      <c r="D278" s="157" t="s">
        <v>25</v>
      </c>
      <c r="E278" s="158" t="s">
        <v>26</v>
      </c>
      <c r="F278" s="136">
        <v>4216.2</v>
      </c>
      <c r="G278" s="136">
        <v>4216.2</v>
      </c>
      <c r="H278" s="137">
        <f t="shared" si="27"/>
        <v>100</v>
      </c>
    </row>
    <row r="279" spans="1:8" ht="15">
      <c r="A279" s="152"/>
      <c r="B279" s="157" t="s">
        <v>633</v>
      </c>
      <c r="C279" s="157"/>
      <c r="D279" s="157"/>
      <c r="E279" s="158" t="s">
        <v>405</v>
      </c>
      <c r="F279" s="136">
        <f>+F280+F286</f>
        <v>190.20000000000002</v>
      </c>
      <c r="G279" s="136">
        <f>+G280+G286</f>
        <v>190.20000000000002</v>
      </c>
      <c r="H279" s="137">
        <f t="shared" si="27"/>
        <v>100</v>
      </c>
    </row>
    <row r="280" spans="1:8" ht="15">
      <c r="A280" s="152"/>
      <c r="B280" s="157" t="s">
        <v>634</v>
      </c>
      <c r="C280" s="157"/>
      <c r="D280" s="157"/>
      <c r="E280" s="158" t="s">
        <v>45</v>
      </c>
      <c r="F280" s="136">
        <f aca="true" t="shared" si="29" ref="F280:G284">F281</f>
        <v>152.3</v>
      </c>
      <c r="G280" s="136">
        <f t="shared" si="29"/>
        <v>152.3</v>
      </c>
      <c r="H280" s="137">
        <f t="shared" si="27"/>
        <v>100</v>
      </c>
    </row>
    <row r="281" spans="1:8" ht="59.25" customHeight="1">
      <c r="A281" s="152"/>
      <c r="B281" s="157"/>
      <c r="C281" s="157" t="s">
        <v>529</v>
      </c>
      <c r="D281" s="157"/>
      <c r="E281" s="158" t="s">
        <v>530</v>
      </c>
      <c r="F281" s="136">
        <f t="shared" si="29"/>
        <v>152.3</v>
      </c>
      <c r="G281" s="136">
        <f t="shared" si="29"/>
        <v>152.3</v>
      </c>
      <c r="H281" s="137">
        <f t="shared" si="27"/>
        <v>100</v>
      </c>
    </row>
    <row r="282" spans="1:8" ht="67.5" customHeight="1">
      <c r="A282" s="152"/>
      <c r="B282" s="157"/>
      <c r="C282" s="157" t="s">
        <v>531</v>
      </c>
      <c r="D282" s="157"/>
      <c r="E282" s="158" t="s">
        <v>532</v>
      </c>
      <c r="F282" s="136">
        <f t="shared" si="29"/>
        <v>152.3</v>
      </c>
      <c r="G282" s="136">
        <f t="shared" si="29"/>
        <v>152.3</v>
      </c>
      <c r="H282" s="137">
        <f t="shared" si="27"/>
        <v>100</v>
      </c>
    </row>
    <row r="283" spans="1:8" ht="38.25">
      <c r="A283" s="152"/>
      <c r="B283" s="157"/>
      <c r="C283" s="157" t="s">
        <v>635</v>
      </c>
      <c r="D283" s="157"/>
      <c r="E283" s="158" t="s">
        <v>636</v>
      </c>
      <c r="F283" s="136">
        <f t="shared" si="29"/>
        <v>152.3</v>
      </c>
      <c r="G283" s="136">
        <f t="shared" si="29"/>
        <v>152.3</v>
      </c>
      <c r="H283" s="137">
        <f t="shared" si="27"/>
        <v>100</v>
      </c>
    </row>
    <row r="284" spans="1:8" ht="15" customHeight="1">
      <c r="A284" s="152"/>
      <c r="B284" s="157"/>
      <c r="C284" s="157" t="s">
        <v>637</v>
      </c>
      <c r="D284" s="157"/>
      <c r="E284" s="158" t="s">
        <v>638</v>
      </c>
      <c r="F284" s="136">
        <f t="shared" si="29"/>
        <v>152.3</v>
      </c>
      <c r="G284" s="136">
        <f t="shared" si="29"/>
        <v>152.3</v>
      </c>
      <c r="H284" s="137">
        <f t="shared" si="27"/>
        <v>100</v>
      </c>
    </row>
    <row r="285" spans="1:8" ht="25.5">
      <c r="A285" s="152"/>
      <c r="B285" s="157"/>
      <c r="C285" s="157"/>
      <c r="D285" s="157" t="s">
        <v>9</v>
      </c>
      <c r="E285" s="158" t="s">
        <v>10</v>
      </c>
      <c r="F285" s="136">
        <v>152.3</v>
      </c>
      <c r="G285" s="136">
        <v>152.3</v>
      </c>
      <c r="H285" s="137">
        <f t="shared" si="27"/>
        <v>100</v>
      </c>
    </row>
    <row r="286" spans="1:8" ht="26.25" customHeight="1">
      <c r="A286" s="152"/>
      <c r="B286" s="157" t="s">
        <v>666</v>
      </c>
      <c r="C286" s="157"/>
      <c r="D286" s="157"/>
      <c r="E286" s="158" t="s">
        <v>46</v>
      </c>
      <c r="F286" s="136">
        <f aca="true" t="shared" si="30" ref="F286:G290">F287</f>
        <v>37.9</v>
      </c>
      <c r="G286" s="136">
        <f t="shared" si="30"/>
        <v>37.9</v>
      </c>
      <c r="H286" s="137">
        <f t="shared" si="27"/>
        <v>100</v>
      </c>
    </row>
    <row r="287" spans="1:8" ht="51" customHeight="1">
      <c r="A287" s="152"/>
      <c r="B287" s="157"/>
      <c r="C287" s="157" t="s">
        <v>667</v>
      </c>
      <c r="D287" s="157"/>
      <c r="E287" s="158" t="s">
        <v>642</v>
      </c>
      <c r="F287" s="136">
        <f t="shared" si="30"/>
        <v>37.9</v>
      </c>
      <c r="G287" s="136">
        <f t="shared" si="30"/>
        <v>37.9</v>
      </c>
      <c r="H287" s="137">
        <f t="shared" si="27"/>
        <v>100</v>
      </c>
    </row>
    <row r="288" spans="1:8" ht="65.25" customHeight="1">
      <c r="A288" s="152"/>
      <c r="B288" s="157"/>
      <c r="C288" s="157" t="s">
        <v>643</v>
      </c>
      <c r="D288" s="157"/>
      <c r="E288" s="158" t="s">
        <v>668</v>
      </c>
      <c r="F288" s="136">
        <f t="shared" si="30"/>
        <v>37.9</v>
      </c>
      <c r="G288" s="136">
        <f t="shared" si="30"/>
        <v>37.9</v>
      </c>
      <c r="H288" s="137">
        <f t="shared" si="27"/>
        <v>100</v>
      </c>
    </row>
    <row r="289" spans="1:8" ht="25.5">
      <c r="A289" s="152"/>
      <c r="B289" s="157"/>
      <c r="C289" s="157" t="s">
        <v>645</v>
      </c>
      <c r="D289" s="157"/>
      <c r="E289" s="158" t="s">
        <v>669</v>
      </c>
      <c r="F289" s="136">
        <f t="shared" si="30"/>
        <v>37.9</v>
      </c>
      <c r="G289" s="136">
        <f t="shared" si="30"/>
        <v>37.9</v>
      </c>
      <c r="H289" s="137">
        <f t="shared" si="27"/>
        <v>100</v>
      </c>
    </row>
    <row r="290" spans="1:8" ht="114.75">
      <c r="A290" s="152"/>
      <c r="B290" s="157"/>
      <c r="C290" s="157" t="s">
        <v>670</v>
      </c>
      <c r="D290" s="157"/>
      <c r="E290" s="158" t="s">
        <v>718</v>
      </c>
      <c r="F290" s="136">
        <f t="shared" si="30"/>
        <v>37.9</v>
      </c>
      <c r="G290" s="136">
        <f t="shared" si="30"/>
        <v>37.9</v>
      </c>
      <c r="H290" s="137">
        <f t="shared" si="27"/>
        <v>100</v>
      </c>
    </row>
    <row r="291" spans="1:8" ht="38.25">
      <c r="A291" s="152"/>
      <c r="B291" s="157"/>
      <c r="C291" s="157"/>
      <c r="D291" s="157" t="s">
        <v>25</v>
      </c>
      <c r="E291" s="158" t="s">
        <v>26</v>
      </c>
      <c r="F291" s="136">
        <v>37.9</v>
      </c>
      <c r="G291" s="136">
        <v>37.9</v>
      </c>
      <c r="H291" s="137">
        <f t="shared" si="27"/>
        <v>100</v>
      </c>
    </row>
    <row r="292" spans="1:8" ht="15">
      <c r="A292" s="152"/>
      <c r="B292" s="157" t="s">
        <v>708</v>
      </c>
      <c r="C292" s="157"/>
      <c r="D292" s="157"/>
      <c r="E292" s="158" t="s">
        <v>409</v>
      </c>
      <c r="F292" s="136">
        <f aca="true" t="shared" si="31" ref="F292:G297">F293</f>
        <v>8</v>
      </c>
      <c r="G292" s="136">
        <f t="shared" si="31"/>
        <v>8</v>
      </c>
      <c r="H292" s="137">
        <f t="shared" si="27"/>
        <v>100</v>
      </c>
    </row>
    <row r="293" spans="1:8" ht="15">
      <c r="A293" s="152"/>
      <c r="B293" s="157" t="s">
        <v>709</v>
      </c>
      <c r="C293" s="157"/>
      <c r="D293" s="157"/>
      <c r="E293" s="158" t="s">
        <v>710</v>
      </c>
      <c r="F293" s="136">
        <f t="shared" si="31"/>
        <v>8</v>
      </c>
      <c r="G293" s="136">
        <f t="shared" si="31"/>
        <v>8</v>
      </c>
      <c r="H293" s="137">
        <f t="shared" si="27"/>
        <v>100</v>
      </c>
    </row>
    <row r="294" spans="1:8" ht="28.5" customHeight="1">
      <c r="A294" s="152"/>
      <c r="B294" s="157"/>
      <c r="C294" s="157" t="s">
        <v>667</v>
      </c>
      <c r="D294" s="157"/>
      <c r="E294" s="158" t="s">
        <v>642</v>
      </c>
      <c r="F294" s="136">
        <f t="shared" si="31"/>
        <v>8</v>
      </c>
      <c r="G294" s="136">
        <f t="shared" si="31"/>
        <v>8</v>
      </c>
      <c r="H294" s="137">
        <f t="shared" si="27"/>
        <v>100</v>
      </c>
    </row>
    <row r="295" spans="1:8" ht="41.25" customHeight="1">
      <c r="A295" s="152"/>
      <c r="B295" s="157"/>
      <c r="C295" s="157" t="s">
        <v>711</v>
      </c>
      <c r="D295" s="157"/>
      <c r="E295" s="158" t="s">
        <v>712</v>
      </c>
      <c r="F295" s="136">
        <f t="shared" si="31"/>
        <v>8</v>
      </c>
      <c r="G295" s="136">
        <f t="shared" si="31"/>
        <v>8</v>
      </c>
      <c r="H295" s="137">
        <f t="shared" si="27"/>
        <v>100</v>
      </c>
    </row>
    <row r="296" spans="1:8" ht="42.75" customHeight="1">
      <c r="A296" s="152"/>
      <c r="B296" s="157"/>
      <c r="C296" s="157" t="s">
        <v>713</v>
      </c>
      <c r="D296" s="157"/>
      <c r="E296" s="158" t="s">
        <v>714</v>
      </c>
      <c r="F296" s="136">
        <f t="shared" si="31"/>
        <v>8</v>
      </c>
      <c r="G296" s="136">
        <f t="shared" si="31"/>
        <v>8</v>
      </c>
      <c r="H296" s="137">
        <f t="shared" si="27"/>
        <v>100</v>
      </c>
    </row>
    <row r="297" spans="1:8" ht="15">
      <c r="A297" s="152"/>
      <c r="B297" s="157"/>
      <c r="C297" s="157" t="s">
        <v>637</v>
      </c>
      <c r="D297" s="157"/>
      <c r="E297" s="158" t="s">
        <v>715</v>
      </c>
      <c r="F297" s="136">
        <f t="shared" si="31"/>
        <v>8</v>
      </c>
      <c r="G297" s="136">
        <f t="shared" si="31"/>
        <v>8</v>
      </c>
      <c r="H297" s="137">
        <f t="shared" si="27"/>
        <v>100</v>
      </c>
    </row>
    <row r="298" spans="1:8" ht="25.5">
      <c r="A298" s="152"/>
      <c r="B298" s="157"/>
      <c r="C298" s="157"/>
      <c r="D298" s="157" t="s">
        <v>4</v>
      </c>
      <c r="E298" s="158" t="s">
        <v>551</v>
      </c>
      <c r="F298" s="136">
        <v>8</v>
      </c>
      <c r="G298" s="136">
        <v>8</v>
      </c>
      <c r="H298" s="137">
        <f t="shared" si="27"/>
        <v>100</v>
      </c>
    </row>
    <row r="299" spans="1:8" ht="25.5">
      <c r="A299" s="152">
        <v>726</v>
      </c>
      <c r="B299" s="157"/>
      <c r="C299" s="157"/>
      <c r="D299" s="157"/>
      <c r="E299" s="161" t="s">
        <v>716</v>
      </c>
      <c r="F299" s="155">
        <f aca="true" t="shared" si="32" ref="F299:G305">F300</f>
        <v>57.2</v>
      </c>
      <c r="G299" s="155">
        <f t="shared" si="32"/>
        <v>57.2</v>
      </c>
      <c r="H299" s="156">
        <f t="shared" si="27"/>
        <v>100</v>
      </c>
    </row>
    <row r="300" spans="1:8" ht="15">
      <c r="A300" s="152"/>
      <c r="B300" s="157" t="s">
        <v>527</v>
      </c>
      <c r="C300" s="157"/>
      <c r="D300" s="157"/>
      <c r="E300" s="158" t="s">
        <v>384</v>
      </c>
      <c r="F300" s="136">
        <f t="shared" si="32"/>
        <v>57.2</v>
      </c>
      <c r="G300" s="136">
        <f t="shared" si="32"/>
        <v>57.2</v>
      </c>
      <c r="H300" s="137">
        <f t="shared" si="27"/>
        <v>100</v>
      </c>
    </row>
    <row r="301" spans="1:8" ht="24.75" customHeight="1">
      <c r="A301" s="152"/>
      <c r="B301" s="157" t="s">
        <v>528</v>
      </c>
      <c r="C301" s="157"/>
      <c r="D301" s="157"/>
      <c r="E301" s="158" t="s">
        <v>55</v>
      </c>
      <c r="F301" s="136">
        <f t="shared" si="32"/>
        <v>57.2</v>
      </c>
      <c r="G301" s="136">
        <f t="shared" si="32"/>
        <v>57.2</v>
      </c>
      <c r="H301" s="137">
        <f t="shared" si="27"/>
        <v>100</v>
      </c>
    </row>
    <row r="302" spans="1:8" ht="51">
      <c r="A302" s="152"/>
      <c r="B302" s="157"/>
      <c r="C302" s="157" t="s">
        <v>529</v>
      </c>
      <c r="D302" s="157"/>
      <c r="E302" s="158" t="s">
        <v>530</v>
      </c>
      <c r="F302" s="136">
        <f t="shared" si="32"/>
        <v>57.2</v>
      </c>
      <c r="G302" s="136">
        <f t="shared" si="32"/>
        <v>57.2</v>
      </c>
      <c r="H302" s="137">
        <f t="shared" si="27"/>
        <v>100</v>
      </c>
    </row>
    <row r="303" spans="1:8" ht="51">
      <c r="A303" s="152"/>
      <c r="B303" s="157"/>
      <c r="C303" s="157" t="s">
        <v>531</v>
      </c>
      <c r="D303" s="157"/>
      <c r="E303" s="158" t="s">
        <v>532</v>
      </c>
      <c r="F303" s="136">
        <f t="shared" si="32"/>
        <v>57.2</v>
      </c>
      <c r="G303" s="136">
        <f t="shared" si="32"/>
        <v>57.2</v>
      </c>
      <c r="H303" s="137">
        <v>0</v>
      </c>
    </row>
    <row r="304" spans="1:8" ht="53.25" customHeight="1">
      <c r="A304" s="152"/>
      <c r="B304" s="157"/>
      <c r="C304" s="157" t="s">
        <v>533</v>
      </c>
      <c r="D304" s="157"/>
      <c r="E304" s="158" t="s">
        <v>534</v>
      </c>
      <c r="F304" s="136">
        <f t="shared" si="32"/>
        <v>57.2</v>
      </c>
      <c r="G304" s="136">
        <f t="shared" si="32"/>
        <v>57.2</v>
      </c>
      <c r="H304" s="137">
        <f>G304/F304*100</f>
        <v>100</v>
      </c>
    </row>
    <row r="305" spans="1:8" ht="25.5">
      <c r="A305" s="152"/>
      <c r="B305" s="157"/>
      <c r="C305" s="157" t="s">
        <v>535</v>
      </c>
      <c r="D305" s="157"/>
      <c r="E305" s="158" t="s">
        <v>536</v>
      </c>
      <c r="F305" s="136">
        <f t="shared" si="32"/>
        <v>57.2</v>
      </c>
      <c r="G305" s="136">
        <f t="shared" si="32"/>
        <v>57.2</v>
      </c>
      <c r="H305" s="137">
        <f>G305/F305*100</f>
        <v>100</v>
      </c>
    </row>
    <row r="306" spans="1:8" ht="78" customHeight="1">
      <c r="A306" s="152"/>
      <c r="B306" s="157"/>
      <c r="C306" s="157"/>
      <c r="D306" s="157" t="s">
        <v>2</v>
      </c>
      <c r="E306" s="158" t="s">
        <v>681</v>
      </c>
      <c r="F306" s="136">
        <v>57.2</v>
      </c>
      <c r="G306" s="136">
        <v>57.2</v>
      </c>
      <c r="H306" s="137">
        <f>G306/F306*100</f>
        <v>100</v>
      </c>
    </row>
    <row r="307" spans="1:8" ht="23.25" customHeight="1">
      <c r="A307" s="152"/>
      <c r="B307" s="157"/>
      <c r="C307" s="153"/>
      <c r="D307" s="153"/>
      <c r="E307" s="170" t="s">
        <v>56</v>
      </c>
      <c r="F307" s="155">
        <f>+F11+F20+F126+F153+F299</f>
        <v>26004.8</v>
      </c>
      <c r="G307" s="155">
        <f>+G11+G20+G126+G153+G299</f>
        <v>24864.4</v>
      </c>
      <c r="H307" s="156">
        <f>G307/F307*100</f>
        <v>95.61465575586047</v>
      </c>
    </row>
    <row r="308" spans="6:7" ht="15">
      <c r="F308" s="171"/>
      <c r="G308" s="171"/>
    </row>
  </sheetData>
  <sheetProtection/>
  <mergeCells count="5">
    <mergeCell ref="A6:H6"/>
    <mergeCell ref="G1:H1"/>
    <mergeCell ref="G2:H2"/>
    <mergeCell ref="G3:H3"/>
    <mergeCell ref="G4:H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4">
      <selection activeCell="A6" sqref="A6:D7"/>
    </sheetView>
  </sheetViews>
  <sheetFormatPr defaultColWidth="9.140625" defaultRowHeight="15"/>
  <cols>
    <col min="1" max="1" width="21.140625" style="0" customWidth="1"/>
    <col min="2" max="2" width="37.28125" style="0" customWidth="1"/>
    <col min="3" max="3" width="14.57421875" style="0" customWidth="1"/>
    <col min="4" max="4" width="13.421875" style="0" customWidth="1"/>
  </cols>
  <sheetData>
    <row r="1" ht="15">
      <c r="C1" s="54" t="s">
        <v>57</v>
      </c>
    </row>
    <row r="2" ht="15">
      <c r="C2" s="54" t="s">
        <v>328</v>
      </c>
    </row>
    <row r="3" ht="15">
      <c r="C3" s="54" t="s">
        <v>329</v>
      </c>
    </row>
    <row r="4" spans="3:4" ht="15" customHeight="1">
      <c r="C4" s="25" t="s">
        <v>729</v>
      </c>
      <c r="D4" s="25"/>
    </row>
    <row r="5" spans="3:4" ht="15">
      <c r="C5" s="1"/>
      <c r="D5" s="4"/>
    </row>
    <row r="6" spans="1:4" ht="15">
      <c r="A6" s="217" t="s">
        <v>742</v>
      </c>
      <c r="B6" s="217"/>
      <c r="C6" s="217"/>
      <c r="D6" s="217"/>
    </row>
    <row r="7" spans="1:4" ht="31.5" customHeight="1">
      <c r="A7" s="217"/>
      <c r="B7" s="217"/>
      <c r="C7" s="217"/>
      <c r="D7" s="217"/>
    </row>
    <row r="8" spans="1:4" ht="17.25" customHeight="1">
      <c r="A8" s="186"/>
      <c r="B8" s="186"/>
      <c r="C8" s="186"/>
      <c r="D8" s="186"/>
    </row>
    <row r="9" spans="1:4" ht="18" customHeight="1">
      <c r="A9" s="186"/>
      <c r="B9" s="186"/>
      <c r="C9" s="7"/>
      <c r="D9" s="173" t="s">
        <v>731</v>
      </c>
    </row>
    <row r="10" spans="1:4" ht="70.5" customHeight="1">
      <c r="A10" s="187" t="s">
        <v>150</v>
      </c>
      <c r="B10" s="187" t="s">
        <v>151</v>
      </c>
      <c r="C10" s="178" t="s">
        <v>734</v>
      </c>
      <c r="D10" s="180" t="s">
        <v>728</v>
      </c>
    </row>
    <row r="11" spans="1:4" ht="16.5" customHeight="1">
      <c r="A11" s="188">
        <v>1</v>
      </c>
      <c r="B11" s="188">
        <v>2</v>
      </c>
      <c r="C11" s="189">
        <v>3</v>
      </c>
      <c r="D11" s="189">
        <v>4</v>
      </c>
    </row>
    <row r="12" spans="1:4" ht="29.25" customHeight="1">
      <c r="A12" s="143" t="s">
        <v>153</v>
      </c>
      <c r="B12" s="143" t="s">
        <v>152</v>
      </c>
      <c r="C12" s="5">
        <f>C13</f>
        <v>0</v>
      </c>
      <c r="D12" s="5">
        <f>D13</f>
        <v>-563.3999999999942</v>
      </c>
    </row>
    <row r="13" spans="1:4" ht="27" customHeight="1">
      <c r="A13" s="143" t="s">
        <v>61</v>
      </c>
      <c r="B13" s="142" t="s">
        <v>62</v>
      </c>
      <c r="C13" s="6">
        <f>C14+C17</f>
        <v>0</v>
      </c>
      <c r="D13" s="6">
        <f>D14+D17</f>
        <v>-563.3999999999942</v>
      </c>
    </row>
    <row r="14" spans="1:4" ht="24.75" customHeight="1">
      <c r="A14" s="143" t="s">
        <v>63</v>
      </c>
      <c r="B14" s="143" t="s">
        <v>64</v>
      </c>
      <c r="C14" s="202">
        <f>C15</f>
        <v>-26004.800000000003</v>
      </c>
      <c r="D14" s="202">
        <f>D15</f>
        <v>-25427.799999999996</v>
      </c>
    </row>
    <row r="15" spans="1:4" ht="27.75" customHeight="1">
      <c r="A15" s="142" t="s">
        <v>65</v>
      </c>
      <c r="B15" s="142" t="s">
        <v>66</v>
      </c>
      <c r="C15" s="6">
        <f>C16</f>
        <v>-26004.800000000003</v>
      </c>
      <c r="D15" s="6">
        <f>D16</f>
        <v>-25427.799999999996</v>
      </c>
    </row>
    <row r="16" spans="1:4" ht="25.5" customHeight="1">
      <c r="A16" s="142" t="s">
        <v>719</v>
      </c>
      <c r="B16" s="142" t="s">
        <v>720</v>
      </c>
      <c r="C16" s="6">
        <f>-'прил.2'!C140</f>
        <v>-26004.800000000003</v>
      </c>
      <c r="D16" s="6">
        <f>-'прил.2'!D140</f>
        <v>-25427.799999999996</v>
      </c>
    </row>
    <row r="17" spans="1:4" ht="24.75" customHeight="1">
      <c r="A17" s="143" t="s">
        <v>67</v>
      </c>
      <c r="B17" s="143" t="s">
        <v>68</v>
      </c>
      <c r="C17" s="202">
        <f>C18</f>
        <v>26004.8</v>
      </c>
      <c r="D17" s="202">
        <f>D18</f>
        <v>24864.4</v>
      </c>
    </row>
    <row r="18" spans="1:4" ht="27.75" customHeight="1">
      <c r="A18" s="142" t="s">
        <v>69</v>
      </c>
      <c r="B18" s="142" t="s">
        <v>70</v>
      </c>
      <c r="C18" s="6">
        <f>C19</f>
        <v>26004.8</v>
      </c>
      <c r="D18" s="6">
        <f>D19</f>
        <v>24864.4</v>
      </c>
    </row>
    <row r="19" spans="1:4" ht="30" customHeight="1">
      <c r="A19" s="142" t="s">
        <v>721</v>
      </c>
      <c r="B19" s="142" t="s">
        <v>722</v>
      </c>
      <c r="C19" s="6">
        <f>'прил.3'!D59</f>
        <v>26004.8</v>
      </c>
      <c r="D19" s="6">
        <f>'прил.3'!E59</f>
        <v>24864.4</v>
      </c>
    </row>
  </sheetData>
  <sheetProtection/>
  <mergeCells count="1">
    <mergeCell ref="A6:D7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8">
      <selection activeCell="G21" sqref="G21"/>
    </sheetView>
  </sheetViews>
  <sheetFormatPr defaultColWidth="9.140625" defaultRowHeight="15"/>
  <cols>
    <col min="1" max="1" width="4.57421875" style="0" customWidth="1"/>
    <col min="2" max="2" width="46.140625" style="0" customWidth="1"/>
    <col min="3" max="3" width="14.140625" style="0" customWidth="1"/>
    <col min="4" max="4" width="12.140625" style="0" customWidth="1"/>
    <col min="5" max="5" width="13.00390625" style="0" customWidth="1"/>
  </cols>
  <sheetData>
    <row r="1" spans="4:5" ht="15">
      <c r="D1" s="54" t="s">
        <v>313</v>
      </c>
      <c r="E1" s="4"/>
    </row>
    <row r="2" spans="4:5" ht="15">
      <c r="D2" s="54" t="s">
        <v>328</v>
      </c>
      <c r="E2" s="4"/>
    </row>
    <row r="3" spans="4:5" ht="15">
      <c r="D3" s="54" t="s">
        <v>329</v>
      </c>
      <c r="E3" s="132"/>
    </row>
    <row r="4" spans="4:5" ht="15" customHeight="1">
      <c r="D4" s="42" t="s">
        <v>330</v>
      </c>
      <c r="E4" s="42"/>
    </row>
    <row r="5" ht="15">
      <c r="D5" s="3"/>
    </row>
    <row r="6" spans="1:5" ht="31.5" customHeight="1">
      <c r="A6" s="218" t="s">
        <v>747</v>
      </c>
      <c r="B6" s="219"/>
      <c r="C6" s="219"/>
      <c r="D6" s="219"/>
      <c r="E6" s="219"/>
    </row>
    <row r="7" spans="1:5" ht="15" customHeight="1">
      <c r="A7" s="144"/>
      <c r="B7" s="145"/>
      <c r="C7" s="145"/>
      <c r="D7" s="145"/>
      <c r="E7" s="145"/>
    </row>
    <row r="8" spans="3:5" ht="15.75">
      <c r="C8" s="7"/>
      <c r="D8" s="173" t="s">
        <v>731</v>
      </c>
      <c r="E8" s="7"/>
    </row>
    <row r="9" spans="1:5" ht="36" customHeight="1">
      <c r="A9" s="187" t="s">
        <v>58</v>
      </c>
      <c r="B9" s="187" t="s">
        <v>59</v>
      </c>
      <c r="C9" s="178" t="s">
        <v>734</v>
      </c>
      <c r="D9" s="179" t="s">
        <v>728</v>
      </c>
      <c r="E9" s="180" t="s">
        <v>735</v>
      </c>
    </row>
    <row r="10" spans="1:5" ht="17.25" customHeight="1">
      <c r="A10" s="188">
        <v>1</v>
      </c>
      <c r="B10" s="188">
        <v>2</v>
      </c>
      <c r="C10" s="189">
        <v>3</v>
      </c>
      <c r="D10" s="197">
        <v>4</v>
      </c>
      <c r="E10" s="189">
        <v>5</v>
      </c>
    </row>
    <row r="11" spans="1:5" s="44" customFormat="1" ht="57">
      <c r="A11" s="138" t="s">
        <v>71</v>
      </c>
      <c r="B11" s="139" t="s">
        <v>513</v>
      </c>
      <c r="C11" s="198">
        <f>C13+C14+C15+C16+C17</f>
        <v>1867.7</v>
      </c>
      <c r="D11" s="198">
        <f>D13+D14+D15+D16+D17</f>
        <v>1750.8</v>
      </c>
      <c r="E11" s="47">
        <f>D11/C11*100</f>
        <v>93.74096482304438</v>
      </c>
    </row>
    <row r="12" spans="1:5" ht="15">
      <c r="A12" s="48"/>
      <c r="B12" s="201" t="s">
        <v>72</v>
      </c>
      <c r="C12" s="199"/>
      <c r="D12" s="200"/>
      <c r="E12" s="50"/>
    </row>
    <row r="13" spans="1:6" ht="30">
      <c r="A13" s="48" t="s">
        <v>73</v>
      </c>
      <c r="B13" s="26" t="s">
        <v>121</v>
      </c>
      <c r="C13" s="199">
        <f>+'прил.5'!F62+'прил.5'!F64+'прил.5'!F201+'прил.5'!F203</f>
        <v>1043.7</v>
      </c>
      <c r="D13" s="199">
        <f>+'прил.5'!G62+'прил.5'!G64+'прил.5'!G201+'прил.5'!G203</f>
        <v>1043.7</v>
      </c>
      <c r="E13" s="50">
        <f aca="true" t="shared" si="0" ref="E13:E18">D13/C13*100</f>
        <v>100</v>
      </c>
      <c r="F13" s="45"/>
    </row>
    <row r="14" spans="1:6" ht="30">
      <c r="A14" s="48" t="s">
        <v>74</v>
      </c>
      <c r="B14" s="26" t="s">
        <v>723</v>
      </c>
      <c r="C14" s="199">
        <v>395.8</v>
      </c>
      <c r="D14" s="200">
        <v>395.8</v>
      </c>
      <c r="E14" s="50">
        <f t="shared" si="0"/>
        <v>100</v>
      </c>
      <c r="F14" s="45"/>
    </row>
    <row r="15" spans="1:6" ht="30">
      <c r="A15" s="48" t="s">
        <v>78</v>
      </c>
      <c r="B15" s="26" t="s">
        <v>724</v>
      </c>
      <c r="C15" s="199">
        <v>311.3</v>
      </c>
      <c r="D15" s="200">
        <v>311.3</v>
      </c>
      <c r="E15" s="50">
        <f t="shared" si="0"/>
        <v>100</v>
      </c>
      <c r="F15" s="45"/>
    </row>
    <row r="16" spans="1:6" ht="30">
      <c r="A16" s="48" t="s">
        <v>79</v>
      </c>
      <c r="B16" s="26" t="s">
        <v>725</v>
      </c>
      <c r="C16" s="199">
        <v>57.9</v>
      </c>
      <c r="D16" s="200">
        <v>0</v>
      </c>
      <c r="E16" s="50">
        <f t="shared" si="0"/>
        <v>0</v>
      </c>
      <c r="F16" s="45"/>
    </row>
    <row r="17" spans="1:6" ht="30">
      <c r="A17" s="48" t="s">
        <v>80</v>
      </c>
      <c r="B17" s="26" t="s">
        <v>726</v>
      </c>
      <c r="C17" s="199">
        <v>59</v>
      </c>
      <c r="D17" s="200">
        <v>0</v>
      </c>
      <c r="E17" s="50">
        <f t="shared" si="0"/>
        <v>0</v>
      </c>
      <c r="F17" s="45"/>
    </row>
    <row r="18" spans="1:5" ht="18" customHeight="1">
      <c r="A18" s="41"/>
      <c r="B18" s="49" t="s">
        <v>56</v>
      </c>
      <c r="C18" s="198">
        <f>C11</f>
        <v>1867.7</v>
      </c>
      <c r="D18" s="198">
        <f>D11</f>
        <v>1750.8</v>
      </c>
      <c r="E18" s="47">
        <f t="shared" si="0"/>
        <v>93.74096482304438</v>
      </c>
    </row>
  </sheetData>
  <sheetProtection/>
  <mergeCells count="1">
    <mergeCell ref="A6:E6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Сомова Наталья Александровна</cp:lastModifiedBy>
  <cp:lastPrinted>2019-03-28T18:53:40Z</cp:lastPrinted>
  <dcterms:created xsi:type="dcterms:W3CDTF">2014-04-22T02:39:24Z</dcterms:created>
  <dcterms:modified xsi:type="dcterms:W3CDTF">2019-03-28T21:18:56Z</dcterms:modified>
  <cp:category/>
  <cp:version/>
  <cp:contentType/>
  <cp:contentStatus/>
</cp:coreProperties>
</file>