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870" windowHeight="9975" activeTab="6"/>
  </bookViews>
  <sheets>
    <sheet name="Дх" sheetId="23" r:id="rId1"/>
    <sheet name="МП " sheetId="17" r:id="rId2"/>
    <sheet name="вед. " sheetId="14" r:id="rId3"/>
    <sheet name="источн" sheetId="19" r:id="rId4"/>
    <sheet name="МБТ" sheetId="20" r:id="rId5"/>
    <sheet name="займы" sheetId="21" r:id="rId6"/>
    <sheet name="гарантии" sheetId="22" r:id="rId7"/>
  </sheets>
  <definedNames>
    <definedName name="_xlnm._FilterDatabase" localSheetId="2" hidden="1">'вед. '!$B$11:$L$1005</definedName>
    <definedName name="_xlnm._FilterDatabase" localSheetId="1" hidden="1">'МП '!$A$12:$J$544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0">Дх!$9:$10</definedName>
    <definedName name="_xlnm.Print_Titles" localSheetId="4">МБТ!$9:$10</definedName>
    <definedName name="_xlnm.Print_Titles" localSheetId="1">'МП '!$10:$11</definedName>
  </definedNames>
  <calcPr calcId="145621"/>
</workbook>
</file>

<file path=xl/calcChain.xml><?xml version="1.0" encoding="utf-8"?>
<calcChain xmlns="http://schemas.openxmlformats.org/spreadsheetml/2006/main">
  <c r="L375" i="14" l="1"/>
  <c r="M375" i="14"/>
  <c r="L377" i="14"/>
  <c r="M377" i="14"/>
  <c r="L379" i="14"/>
  <c r="M379" i="14"/>
  <c r="B55" i="20" l="1"/>
  <c r="B46" i="20"/>
  <c r="B51" i="20" l="1"/>
  <c r="B50" i="20"/>
  <c r="F337" i="17" l="1"/>
  <c r="F336" i="17" s="1"/>
  <c r="E336" i="17"/>
  <c r="H522" i="14"/>
  <c r="I522" i="14"/>
  <c r="J522" i="14"/>
  <c r="K522" i="14"/>
  <c r="L522" i="14"/>
  <c r="M522" i="14"/>
  <c r="N522" i="14"/>
  <c r="G522" i="14"/>
  <c r="G521" i="14" s="1"/>
  <c r="H524" i="14"/>
  <c r="H523" i="14" s="1"/>
  <c r="G523" i="14"/>
  <c r="K45" i="23" l="1"/>
  <c r="K39" i="23"/>
  <c r="K36" i="23"/>
  <c r="K33" i="23"/>
  <c r="K26" i="23"/>
  <c r="K23" i="23"/>
  <c r="K20" i="23"/>
  <c r="K16" i="23"/>
  <c r="J53" i="23"/>
  <c r="J50" i="23" s="1"/>
  <c r="J49" i="23" s="1"/>
  <c r="J55" i="23" s="1"/>
  <c r="G53" i="23"/>
  <c r="D53" i="23"/>
  <c r="D50" i="23" s="1"/>
  <c r="D16" i="20"/>
  <c r="C16" i="20"/>
  <c r="B16" i="20"/>
  <c r="D15" i="20"/>
  <c r="C15" i="20"/>
  <c r="B15" i="20"/>
  <c r="K11" i="23" l="1"/>
  <c r="E53" i="23"/>
  <c r="H53" i="23"/>
  <c r="G50" i="23"/>
  <c r="K53" i="23"/>
  <c r="K50" i="23" s="1"/>
  <c r="K49" i="23" s="1"/>
  <c r="K55" i="23" l="1"/>
  <c r="C18" i="19"/>
  <c r="H274" i="14" l="1"/>
  <c r="H273" i="14" s="1"/>
  <c r="H272" i="14" s="1"/>
  <c r="H271" i="14" s="1"/>
  <c r="H270" i="14" s="1"/>
  <c r="G273" i="14"/>
  <c r="G272" i="14" s="1"/>
  <c r="G271" i="14" s="1"/>
  <c r="G270" i="14" s="1"/>
  <c r="H457" i="14" l="1"/>
  <c r="H456" i="14" s="1"/>
  <c r="G456" i="14"/>
  <c r="H459" i="14"/>
  <c r="H458" i="14" s="1"/>
  <c r="G458" i="14"/>
  <c r="G455" i="14" s="1"/>
  <c r="G454" i="14" s="1"/>
  <c r="G453" i="14" s="1"/>
  <c r="G452" i="14" s="1"/>
  <c r="H380" i="14"/>
  <c r="H379" i="14" s="1"/>
  <c r="G379" i="14"/>
  <c r="H378" i="14"/>
  <c r="H377" i="14" s="1"/>
  <c r="G377" i="14"/>
  <c r="H455" i="14" l="1"/>
  <c r="H454" i="14" s="1"/>
  <c r="H453" i="14" s="1"/>
  <c r="H452" i="14" s="1"/>
  <c r="I1007" i="14"/>
  <c r="L1007" i="14"/>
  <c r="F390" i="17" l="1"/>
  <c r="F389" i="17" s="1"/>
  <c r="E389" i="17"/>
  <c r="F388" i="17"/>
  <c r="F387" i="17" s="1"/>
  <c r="E387" i="17"/>
  <c r="F392" i="17"/>
  <c r="L259" i="17" l="1"/>
  <c r="L258" i="17" s="1"/>
  <c r="I259" i="17"/>
  <c r="F259" i="17"/>
  <c r="F258" i="17" s="1"/>
  <c r="K258" i="17"/>
  <c r="J258" i="17"/>
  <c r="I258" i="17"/>
  <c r="H258" i="17"/>
  <c r="G258" i="17"/>
  <c r="E258" i="17"/>
  <c r="L257" i="17"/>
  <c r="L256" i="17" s="1"/>
  <c r="I257" i="17"/>
  <c r="I256" i="17" s="1"/>
  <c r="F257" i="17"/>
  <c r="F256" i="17" s="1"/>
  <c r="K256" i="17"/>
  <c r="J256" i="17"/>
  <c r="H256" i="17"/>
  <c r="G256" i="17"/>
  <c r="E256" i="17"/>
  <c r="L255" i="17"/>
  <c r="L254" i="17" s="1"/>
  <c r="I255" i="17"/>
  <c r="I254" i="17" s="1"/>
  <c r="F255" i="17"/>
  <c r="F254" i="17" s="1"/>
  <c r="K254" i="17"/>
  <c r="J254" i="17"/>
  <c r="H254" i="17"/>
  <c r="G254" i="17"/>
  <c r="E254" i="17"/>
  <c r="K252" i="17"/>
  <c r="L252" i="17" s="1"/>
  <c r="L251" i="17" s="1"/>
  <c r="L246" i="17" s="1"/>
  <c r="H252" i="17"/>
  <c r="H251" i="17" s="1"/>
  <c r="E252" i="17"/>
  <c r="F252" i="17" s="1"/>
  <c r="F251" i="17" s="1"/>
  <c r="J251" i="17"/>
  <c r="J246" i="17" s="1"/>
  <c r="G251" i="17"/>
  <c r="G246" i="17" s="1"/>
  <c r="L250" i="17"/>
  <c r="L249" i="17" s="1"/>
  <c r="I250" i="17"/>
  <c r="I249" i="17" s="1"/>
  <c r="F250" i="17"/>
  <c r="F249" i="17" s="1"/>
  <c r="K249" i="17"/>
  <c r="H249" i="17"/>
  <c r="E249" i="17"/>
  <c r="L248" i="17"/>
  <c r="L247" i="17" s="1"/>
  <c r="I248" i="17"/>
  <c r="I247" i="17" s="1"/>
  <c r="F248" i="17"/>
  <c r="F247" i="17" s="1"/>
  <c r="K247" i="17"/>
  <c r="J247" i="17"/>
  <c r="H247" i="17"/>
  <c r="G247" i="17"/>
  <c r="E247" i="17"/>
  <c r="L241" i="17"/>
  <c r="L240" i="17" s="1"/>
  <c r="I241" i="17"/>
  <c r="F241" i="17"/>
  <c r="F240" i="17" s="1"/>
  <c r="K240" i="17"/>
  <c r="J240" i="17"/>
  <c r="I240" i="17"/>
  <c r="H240" i="17"/>
  <c r="G240" i="17"/>
  <c r="E240" i="17"/>
  <c r="L239" i="17"/>
  <c r="L238" i="17" s="1"/>
  <c r="I239" i="17"/>
  <c r="F239" i="17"/>
  <c r="F238" i="17" s="1"/>
  <c r="K238" i="17"/>
  <c r="J238" i="17"/>
  <c r="I238" i="17"/>
  <c r="H238" i="17"/>
  <c r="G238" i="17"/>
  <c r="E238" i="17"/>
  <c r="M354" i="14"/>
  <c r="M1007" i="14" s="1"/>
  <c r="J354" i="14"/>
  <c r="G354" i="14"/>
  <c r="N352" i="14"/>
  <c r="N351" i="14" s="1"/>
  <c r="M351" i="14"/>
  <c r="K352" i="14"/>
  <c r="K351" i="14" s="1"/>
  <c r="J351" i="14"/>
  <c r="H352" i="14"/>
  <c r="H351" i="14" s="1"/>
  <c r="G351" i="14"/>
  <c r="E246" i="17" l="1"/>
  <c r="F246" i="17"/>
  <c r="E251" i="17"/>
  <c r="H246" i="17"/>
  <c r="K251" i="17"/>
  <c r="K246" i="17" s="1"/>
  <c r="I252" i="17"/>
  <c r="I251" i="17" s="1"/>
  <c r="I246" i="17" s="1"/>
  <c r="G1019" i="14"/>
  <c r="F91" i="17" l="1"/>
  <c r="F90" i="17" s="1"/>
  <c r="E90" i="17"/>
  <c r="F89" i="17"/>
  <c r="F88" i="17" s="1"/>
  <c r="E88" i="17"/>
  <c r="E24" i="17"/>
  <c r="G687" i="14"/>
  <c r="E22" i="17"/>
  <c r="F22" i="17" s="1"/>
  <c r="F21" i="17" s="1"/>
  <c r="G685" i="14"/>
  <c r="G662" i="14"/>
  <c r="G660" i="14"/>
  <c r="F24" i="17"/>
  <c r="F23" i="17" s="1"/>
  <c r="E23" i="17"/>
  <c r="K537" i="14"/>
  <c r="K534" i="14" s="1"/>
  <c r="G534" i="14"/>
  <c r="I534" i="14"/>
  <c r="J534" i="14"/>
  <c r="L534" i="14"/>
  <c r="M534" i="14"/>
  <c r="N534" i="14"/>
  <c r="F534" i="14"/>
  <c r="F533" i="14" s="1"/>
  <c r="H536" i="14"/>
  <c r="H534" i="14" s="1"/>
  <c r="F345" i="17"/>
  <c r="F343" i="17" s="1"/>
  <c r="F342" i="17" s="1"/>
  <c r="E343" i="17"/>
  <c r="E342" i="17" s="1"/>
  <c r="F341" i="17"/>
  <c r="F339" i="17" s="1"/>
  <c r="F338" i="17" s="1"/>
  <c r="E339" i="17"/>
  <c r="E338" i="17" s="1"/>
  <c r="F28" i="17"/>
  <c r="F27" i="17"/>
  <c r="E27" i="17"/>
  <c r="F26" i="17"/>
  <c r="F25" i="17" s="1"/>
  <c r="E25" i="17"/>
  <c r="F282" i="17"/>
  <c r="F281" i="17" s="1"/>
  <c r="E281" i="17"/>
  <c r="F280" i="17"/>
  <c r="F279" i="17" s="1"/>
  <c r="E279" i="17"/>
  <c r="F245" i="17"/>
  <c r="F244" i="17" s="1"/>
  <c r="E244" i="17"/>
  <c r="F243" i="17"/>
  <c r="F242" i="17" s="1"/>
  <c r="E242" i="17"/>
  <c r="H420" i="14"/>
  <c r="H419" i="14" s="1"/>
  <c r="G419" i="14"/>
  <c r="H422" i="14"/>
  <c r="H421" i="14" s="1"/>
  <c r="G421" i="14"/>
  <c r="E21" i="17" l="1"/>
  <c r="G418" i="14"/>
  <c r="G417" i="14" s="1"/>
  <c r="G416" i="14" s="1"/>
  <c r="G415" i="14" s="1"/>
  <c r="H418" i="14"/>
  <c r="H417" i="14" s="1"/>
  <c r="H416" i="14" s="1"/>
  <c r="H415" i="14" s="1"/>
  <c r="D521" i="17" l="1"/>
  <c r="F521" i="17" s="1"/>
  <c r="G521" i="17"/>
  <c r="I521" i="17" s="1"/>
  <c r="J521" i="17"/>
  <c r="L521" i="17" s="1"/>
  <c r="J384" i="14" l="1"/>
  <c r="I384" i="14"/>
  <c r="I383" i="14" s="1"/>
  <c r="J383" i="14"/>
  <c r="H388" i="14"/>
  <c r="H387" i="14" s="1"/>
  <c r="G387" i="14"/>
  <c r="H386" i="14"/>
  <c r="H385" i="14" s="1"/>
  <c r="G385" i="14"/>
  <c r="H347" i="14"/>
  <c r="H346" i="14" s="1"/>
  <c r="G346" i="14"/>
  <c r="H345" i="14"/>
  <c r="H344" i="14" s="1"/>
  <c r="G344" i="14"/>
  <c r="H528" i="14"/>
  <c r="H526" i="14" s="1"/>
  <c r="H525" i="14" s="1"/>
  <c r="G526" i="14"/>
  <c r="G525" i="14" s="1"/>
  <c r="H532" i="14"/>
  <c r="H530" i="14" s="1"/>
  <c r="H529" i="14" s="1"/>
  <c r="G530" i="14"/>
  <c r="G529" i="14" s="1"/>
  <c r="G1020" i="14" l="1"/>
  <c r="G384" i="14"/>
  <c r="G383" i="14" s="1"/>
  <c r="H384" i="14"/>
  <c r="H383" i="14" s="1"/>
  <c r="H820" i="14"/>
  <c r="H819" i="14" s="1"/>
  <c r="G819" i="14"/>
  <c r="H818" i="14"/>
  <c r="H817" i="14" s="1"/>
  <c r="G817" i="14"/>
  <c r="G642" i="14" l="1"/>
  <c r="G1018" i="14" s="1"/>
  <c r="G640" i="14"/>
  <c r="G1017" i="14" s="1"/>
  <c r="H642" i="14" l="1"/>
  <c r="H641" i="14" s="1"/>
  <c r="H640" i="14"/>
  <c r="H639" i="14" s="1"/>
  <c r="H687" i="14"/>
  <c r="H686" i="14" s="1"/>
  <c r="G686" i="14"/>
  <c r="H685" i="14"/>
  <c r="H684" i="14" s="1"/>
  <c r="G684" i="14"/>
  <c r="H662" i="14"/>
  <c r="H661" i="14" s="1"/>
  <c r="G661" i="14"/>
  <c r="H660" i="14"/>
  <c r="H659" i="14" s="1"/>
  <c r="G659" i="14"/>
  <c r="G641" i="14"/>
  <c r="G639" i="14"/>
  <c r="G683" i="14" l="1"/>
  <c r="G682" i="14" s="1"/>
  <c r="H683" i="14"/>
  <c r="H682" i="14" s="1"/>
  <c r="G658" i="14"/>
  <c r="G657" i="14" s="1"/>
  <c r="H658" i="14"/>
  <c r="H657" i="14" s="1"/>
  <c r="E541" i="17" l="1"/>
  <c r="E539" i="17"/>
  <c r="E537" i="17"/>
  <c r="E535" i="17"/>
  <c r="F536" i="17"/>
  <c r="F535" i="17" s="1"/>
  <c r="F538" i="17"/>
  <c r="F537" i="17" s="1"/>
  <c r="G325" i="17"/>
  <c r="J325" i="17"/>
  <c r="K325" i="17"/>
  <c r="I329" i="17"/>
  <c r="I328" i="17" s="1"/>
  <c r="F329" i="17"/>
  <c r="F328" i="17" s="1"/>
  <c r="H328" i="17"/>
  <c r="H325" i="17" s="1"/>
  <c r="E328" i="17"/>
  <c r="E325" i="17" s="1"/>
  <c r="K478" i="14"/>
  <c r="K477" i="14" s="1"/>
  <c r="J477" i="14"/>
  <c r="J1007" i="14" s="1"/>
  <c r="H478" i="14"/>
  <c r="H477" i="14" s="1"/>
  <c r="G477" i="14"/>
  <c r="G1007" i="14" s="1"/>
  <c r="K476" i="14" l="1"/>
  <c r="K475" i="14" s="1"/>
  <c r="K474" i="14" s="1"/>
  <c r="H476" i="14"/>
  <c r="H475" i="14" s="1"/>
  <c r="H474" i="14" s="1"/>
  <c r="G476" i="14"/>
  <c r="G475" i="14" s="1"/>
  <c r="G474" i="14" s="1"/>
  <c r="J476" i="14"/>
  <c r="J475" i="14" s="1"/>
  <c r="J474" i="14" s="1"/>
  <c r="L525" i="17"/>
  <c r="L524" i="17" s="1"/>
  <c r="K524" i="17"/>
  <c r="I525" i="17"/>
  <c r="I524" i="17" s="1"/>
  <c r="H524" i="17"/>
  <c r="N45" i="14"/>
  <c r="N44" i="14" s="1"/>
  <c r="M44" i="14"/>
  <c r="K45" i="14"/>
  <c r="K44" i="14" s="1"/>
  <c r="J44" i="14"/>
  <c r="L229" i="17"/>
  <c r="L228" i="17" s="1"/>
  <c r="I229" i="17"/>
  <c r="F229" i="17"/>
  <c r="F228" i="17" s="1"/>
  <c r="K228" i="17"/>
  <c r="J228" i="17"/>
  <c r="I228" i="17"/>
  <c r="H228" i="17"/>
  <c r="G228" i="17"/>
  <c r="E228" i="17"/>
  <c r="D228" i="17"/>
  <c r="L227" i="17"/>
  <c r="L226" i="17" s="1"/>
  <c r="I227" i="17"/>
  <c r="I226" i="17" s="1"/>
  <c r="F227" i="17"/>
  <c r="F226" i="17" s="1"/>
  <c r="K226" i="17"/>
  <c r="J226" i="17"/>
  <c r="H226" i="17"/>
  <c r="G226" i="17"/>
  <c r="E226" i="17"/>
  <c r="D226" i="17"/>
  <c r="N226" i="14"/>
  <c r="N225" i="14" s="1"/>
  <c r="M225" i="14"/>
  <c r="K226" i="14"/>
  <c r="K225" i="14" s="1"/>
  <c r="J225" i="14"/>
  <c r="H226" i="14"/>
  <c r="H225" i="14" s="1"/>
  <c r="G225" i="14"/>
  <c r="E349" i="17"/>
  <c r="H349" i="17"/>
  <c r="J349" i="17"/>
  <c r="K349" i="17"/>
  <c r="D349" i="17"/>
  <c r="F351" i="17"/>
  <c r="F349" i="17" s="1"/>
  <c r="F362" i="17" l="1"/>
  <c r="F361" i="17" s="1"/>
  <c r="E361" i="17"/>
  <c r="H766" i="14"/>
  <c r="H765" i="14" s="1"/>
  <c r="H764" i="14" s="1"/>
  <c r="H763" i="14" s="1"/>
  <c r="H762" i="14" s="1"/>
  <c r="H761" i="14" s="1"/>
  <c r="G765" i="14"/>
  <c r="G764" i="14" s="1"/>
  <c r="G763" i="14" s="1"/>
  <c r="G762" i="14" s="1"/>
  <c r="G761" i="14" s="1"/>
  <c r="G928" i="14" l="1"/>
  <c r="G772" i="14"/>
  <c r="L72" i="17"/>
  <c r="I72" i="17"/>
  <c r="F72" i="17"/>
  <c r="G49" i="23" l="1"/>
  <c r="G55" i="23" s="1"/>
  <c r="D49" i="23"/>
  <c r="D55" i="23" s="1"/>
  <c r="E52" i="23"/>
  <c r="E54" i="23"/>
  <c r="K541" i="17" l="1"/>
  <c r="K539" i="17"/>
  <c r="L538" i="17"/>
  <c r="L537" i="17"/>
  <c r="K537" i="17"/>
  <c r="L536" i="17"/>
  <c r="L535" i="17" s="1"/>
  <c r="K535" i="17"/>
  <c r="L534" i="17"/>
  <c r="L533" i="17" s="1"/>
  <c r="K533" i="17"/>
  <c r="K531" i="17"/>
  <c r="L530" i="17"/>
  <c r="L529" i="17"/>
  <c r="K529" i="17"/>
  <c r="K527" i="17"/>
  <c r="K522" i="17"/>
  <c r="L520" i="17"/>
  <c r="K520" i="17"/>
  <c r="L519" i="17"/>
  <c r="K516" i="17"/>
  <c r="L515" i="17"/>
  <c r="L514" i="17" s="1"/>
  <c r="K514" i="17"/>
  <c r="L513" i="17"/>
  <c r="L512" i="17" s="1"/>
  <c r="K512" i="17"/>
  <c r="L508" i="17"/>
  <c r="L507" i="17" s="1"/>
  <c r="K507" i="17"/>
  <c r="L506" i="17"/>
  <c r="L505" i="17" s="1"/>
  <c r="K505" i="17"/>
  <c r="K503" i="17"/>
  <c r="K501" i="17"/>
  <c r="L500" i="17"/>
  <c r="L498" i="17"/>
  <c r="K497" i="17"/>
  <c r="L495" i="17"/>
  <c r="L494" i="17" s="1"/>
  <c r="K494" i="17"/>
  <c r="L493" i="17"/>
  <c r="L492" i="17"/>
  <c r="L491" i="17"/>
  <c r="L490" i="17" s="1"/>
  <c r="L489" i="17" s="1"/>
  <c r="K490" i="17"/>
  <c r="L488" i="17"/>
  <c r="L487" i="17"/>
  <c r="K486" i="17"/>
  <c r="L485" i="17"/>
  <c r="L484" i="17" s="1"/>
  <c r="K484" i="17"/>
  <c r="K482" i="17"/>
  <c r="L481" i="17"/>
  <c r="L480" i="17" s="1"/>
  <c r="K480" i="17"/>
  <c r="L479" i="17"/>
  <c r="L478" i="17"/>
  <c r="L477" i="17" s="1"/>
  <c r="K477" i="17"/>
  <c r="L476" i="17"/>
  <c r="L475" i="17"/>
  <c r="K474" i="17"/>
  <c r="L473" i="17"/>
  <c r="L472" i="17"/>
  <c r="K472" i="17"/>
  <c r="L471" i="17"/>
  <c r="L470" i="17" s="1"/>
  <c r="K470" i="17"/>
  <c r="L469" i="17"/>
  <c r="L468" i="17" s="1"/>
  <c r="K468" i="17"/>
  <c r="L467" i="17"/>
  <c r="L466" i="17" s="1"/>
  <c r="K466" i="17"/>
  <c r="L465" i="17"/>
  <c r="L464" i="17" s="1"/>
  <c r="K464" i="17"/>
  <c r="L463" i="17"/>
  <c r="L462" i="17" s="1"/>
  <c r="K462" i="17"/>
  <c r="L461" i="17"/>
  <c r="L460" i="17" s="1"/>
  <c r="K460" i="17"/>
  <c r="L459" i="17"/>
  <c r="L458" i="17" s="1"/>
  <c r="K458" i="17"/>
  <c r="L457" i="17"/>
  <c r="L454" i="17" s="1"/>
  <c r="L456" i="17"/>
  <c r="L455" i="17"/>
  <c r="K454" i="17"/>
  <c r="L451" i="17"/>
  <c r="L450" i="17"/>
  <c r="L449" i="17"/>
  <c r="L448" i="17" s="1"/>
  <c r="L447" i="17" s="1"/>
  <c r="K449" i="17"/>
  <c r="K448" i="17" s="1"/>
  <c r="K447" i="17" s="1"/>
  <c r="L445" i="17"/>
  <c r="L444" i="17" s="1"/>
  <c r="L443" i="17" s="1"/>
  <c r="L442" i="17" s="1"/>
  <c r="K444" i="17"/>
  <c r="K443" i="17"/>
  <c r="K442" i="17" s="1"/>
  <c r="L441" i="17"/>
  <c r="L440" i="17" s="1"/>
  <c r="K440" i="17"/>
  <c r="K437" i="17"/>
  <c r="L436" i="17"/>
  <c r="L435" i="17" s="1"/>
  <c r="K435" i="17"/>
  <c r="L434" i="17"/>
  <c r="L433" i="17" s="1"/>
  <c r="K433" i="17"/>
  <c r="K430" i="17"/>
  <c r="L429" i="17"/>
  <c r="L428" i="17" s="1"/>
  <c r="K428" i="17"/>
  <c r="L427" i="17"/>
  <c r="L426" i="17" s="1"/>
  <c r="K426" i="17"/>
  <c r="L425" i="17"/>
  <c r="L424" i="17" s="1"/>
  <c r="K424" i="17"/>
  <c r="L423" i="17"/>
  <c r="L422" i="17" s="1"/>
  <c r="K422" i="17"/>
  <c r="K418" i="17"/>
  <c r="K416" i="17"/>
  <c r="L415" i="17"/>
  <c r="L414" i="17" s="1"/>
  <c r="K414" i="17"/>
  <c r="K412" i="17"/>
  <c r="L408" i="17"/>
  <c r="L407" i="17"/>
  <c r="L406" i="17" s="1"/>
  <c r="L405" i="17" s="1"/>
  <c r="K407" i="17"/>
  <c r="K406" i="17" s="1"/>
  <c r="K405" i="17" s="1"/>
  <c r="L404" i="17"/>
  <c r="L403" i="17" s="1"/>
  <c r="L402" i="17" s="1"/>
  <c r="L401" i="17" s="1"/>
  <c r="K403" i="17"/>
  <c r="K402" i="17" s="1"/>
  <c r="K401" i="17" s="1"/>
  <c r="L400" i="17"/>
  <c r="L399" i="17" s="1"/>
  <c r="K399" i="17"/>
  <c r="L398" i="17"/>
  <c r="L397" i="17" s="1"/>
  <c r="K397" i="17"/>
  <c r="K393" i="17"/>
  <c r="L392" i="17"/>
  <c r="L391" i="17" s="1"/>
  <c r="K391" i="17"/>
  <c r="K389" i="17"/>
  <c r="K387" i="17"/>
  <c r="L386" i="17"/>
  <c r="L385" i="17"/>
  <c r="K384" i="17"/>
  <c r="L380" i="17"/>
  <c r="L379" i="17" s="1"/>
  <c r="K379" i="17"/>
  <c r="K377" i="17"/>
  <c r="L376" i="17"/>
  <c r="L375" i="17"/>
  <c r="K374" i="17"/>
  <c r="K370" i="17"/>
  <c r="L369" i="17"/>
  <c r="L368" i="17" s="1"/>
  <c r="K368" i="17"/>
  <c r="K366" i="17"/>
  <c r="L365" i="17"/>
  <c r="L364" i="17" s="1"/>
  <c r="K364" i="17"/>
  <c r="L360" i="17"/>
  <c r="L359" i="17" s="1"/>
  <c r="K359" i="17"/>
  <c r="L358" i="17"/>
  <c r="L357" i="17"/>
  <c r="L356" i="17"/>
  <c r="K355" i="17"/>
  <c r="K354" i="17" s="1"/>
  <c r="L353" i="17"/>
  <c r="L348" i="17" s="1"/>
  <c r="K348" i="17"/>
  <c r="L347" i="17"/>
  <c r="L346" i="17" s="1"/>
  <c r="K346" i="17"/>
  <c r="L335" i="17"/>
  <c r="L334" i="17"/>
  <c r="K333" i="17"/>
  <c r="K332" i="17" s="1"/>
  <c r="L327" i="17"/>
  <c r="L326" i="17"/>
  <c r="K324" i="17"/>
  <c r="K322" i="17"/>
  <c r="L321" i="17"/>
  <c r="L320" i="17"/>
  <c r="L319" i="17"/>
  <c r="K318" i="17"/>
  <c r="K317" i="17" s="1"/>
  <c r="L315" i="17"/>
  <c r="L314" i="17" s="1"/>
  <c r="L313" i="17" s="1"/>
  <c r="L312" i="17" s="1"/>
  <c r="K314" i="17"/>
  <c r="K313" i="17" s="1"/>
  <c r="K312" i="17" s="1"/>
  <c r="K310" i="17"/>
  <c r="K308" i="17"/>
  <c r="K305" i="17"/>
  <c r="K303" i="17"/>
  <c r="K301" i="17"/>
  <c r="L300" i="17"/>
  <c r="L299" i="17" s="1"/>
  <c r="K299" i="17"/>
  <c r="L298" i="17"/>
  <c r="L297" i="17"/>
  <c r="K296" i="17"/>
  <c r="L295" i="17"/>
  <c r="K293" i="17"/>
  <c r="L292" i="17"/>
  <c r="L291" i="17"/>
  <c r="K290" i="17"/>
  <c r="L287" i="17"/>
  <c r="L286" i="17" s="1"/>
  <c r="K286" i="17"/>
  <c r="L285" i="17"/>
  <c r="L284" i="17" s="1"/>
  <c r="K284" i="17"/>
  <c r="L278" i="17"/>
  <c r="L277" i="17" s="1"/>
  <c r="K277" i="17"/>
  <c r="L276" i="17"/>
  <c r="L275" i="17" s="1"/>
  <c r="K275" i="17"/>
  <c r="K271" i="17"/>
  <c r="K270" i="17" s="1"/>
  <c r="K268" i="17"/>
  <c r="K267" i="17"/>
  <c r="L266" i="17"/>
  <c r="L265" i="17"/>
  <c r="K265" i="17"/>
  <c r="L264" i="17"/>
  <c r="K262" i="17"/>
  <c r="K237" i="17"/>
  <c r="L236" i="17"/>
  <c r="L235" i="17" s="1"/>
  <c r="K235" i="17"/>
  <c r="L234" i="17"/>
  <c r="L233" i="17" s="1"/>
  <c r="K233" i="17"/>
  <c r="L232" i="17"/>
  <c r="L231" i="17" s="1"/>
  <c r="K231" i="17"/>
  <c r="L225" i="17"/>
  <c r="L224" i="17" s="1"/>
  <c r="K224" i="17"/>
  <c r="L223" i="17"/>
  <c r="L222" i="17" s="1"/>
  <c r="K222" i="17"/>
  <c r="L218" i="17"/>
  <c r="L217" i="17" s="1"/>
  <c r="K217" i="17"/>
  <c r="L216" i="17"/>
  <c r="L215" i="17"/>
  <c r="L214" i="17"/>
  <c r="K213" i="17"/>
  <c r="K212" i="17" s="1"/>
  <c r="K211" i="17" s="1"/>
  <c r="L210" i="17"/>
  <c r="L209" i="17" s="1"/>
  <c r="L208" i="17" s="1"/>
  <c r="K209" i="17"/>
  <c r="K208" i="17" s="1"/>
  <c r="L207" i="17"/>
  <c r="L206" i="17"/>
  <c r="L205" i="17" s="1"/>
  <c r="K206" i="17"/>
  <c r="K205" i="17" s="1"/>
  <c r="K202" i="17"/>
  <c r="L201" i="17"/>
  <c r="L200" i="17" s="1"/>
  <c r="K200" i="17"/>
  <c r="K199" i="17" s="1"/>
  <c r="L198" i="17"/>
  <c r="L197" i="17" s="1"/>
  <c r="L196" i="17" s="1"/>
  <c r="K197" i="17"/>
  <c r="K196" i="17" s="1"/>
  <c r="L194" i="17"/>
  <c r="L193" i="17" s="1"/>
  <c r="L192" i="17" s="1"/>
  <c r="L191" i="17" s="1"/>
  <c r="K193" i="17"/>
  <c r="K192" i="17" s="1"/>
  <c r="K191" i="17" s="1"/>
  <c r="K186" i="17"/>
  <c r="K185" i="17" s="1"/>
  <c r="K184" i="17" s="1"/>
  <c r="L183" i="17"/>
  <c r="L182" i="17" s="1"/>
  <c r="L181" i="17" s="1"/>
  <c r="K182" i="17"/>
  <c r="K181" i="17" s="1"/>
  <c r="L180" i="17"/>
  <c r="L179" i="17" s="1"/>
  <c r="K179" i="17"/>
  <c r="L178" i="17"/>
  <c r="L177" i="17" s="1"/>
  <c r="K177" i="17"/>
  <c r="L176" i="17"/>
  <c r="L175" i="17" s="1"/>
  <c r="K175" i="17"/>
  <c r="L172" i="17"/>
  <c r="L171" i="17" s="1"/>
  <c r="K171" i="17"/>
  <c r="L170" i="17"/>
  <c r="L169" i="17" s="1"/>
  <c r="K169" i="17"/>
  <c r="L167" i="17"/>
  <c r="K166" i="17"/>
  <c r="L164" i="17"/>
  <c r="L163" i="17" s="1"/>
  <c r="L162" i="17" s="1"/>
  <c r="K163" i="17"/>
  <c r="K162" i="17" s="1"/>
  <c r="L160" i="17"/>
  <c r="L159" i="17" s="1"/>
  <c r="L158" i="17" s="1"/>
  <c r="K159" i="17"/>
  <c r="K158" i="17" s="1"/>
  <c r="K156" i="17"/>
  <c r="K155" i="17" s="1"/>
  <c r="L154" i="17"/>
  <c r="K152" i="17"/>
  <c r="K151" i="17" s="1"/>
  <c r="L150" i="17"/>
  <c r="L149" i="17" s="1"/>
  <c r="K149" i="17"/>
  <c r="L148" i="17"/>
  <c r="L147" i="17" s="1"/>
  <c r="K147" i="17"/>
  <c r="L146" i="17"/>
  <c r="L145" i="17" s="1"/>
  <c r="K145" i="17"/>
  <c r="L144" i="17"/>
  <c r="L143" i="17"/>
  <c r="K143" i="17"/>
  <c r="L142" i="17"/>
  <c r="L141" i="17" s="1"/>
  <c r="K141" i="17"/>
  <c r="K139" i="17"/>
  <c r="L138" i="17"/>
  <c r="L137" i="17" s="1"/>
  <c r="K137" i="17"/>
  <c r="L133" i="17"/>
  <c r="L132" i="17" s="1"/>
  <c r="K132" i="17"/>
  <c r="L131" i="17"/>
  <c r="L130" i="17" s="1"/>
  <c r="K130" i="17"/>
  <c r="L129" i="17"/>
  <c r="L128" i="17"/>
  <c r="K128" i="17"/>
  <c r="L127" i="17"/>
  <c r="L126" i="17" s="1"/>
  <c r="K126" i="17"/>
  <c r="L125" i="17"/>
  <c r="L124" i="17" s="1"/>
  <c r="K124" i="17"/>
  <c r="L123" i="17"/>
  <c r="L122" i="17" s="1"/>
  <c r="K122" i="17"/>
  <c r="L121" i="17"/>
  <c r="L120" i="17" s="1"/>
  <c r="K120" i="17"/>
  <c r="L119" i="17"/>
  <c r="L118" i="17" s="1"/>
  <c r="K118" i="17"/>
  <c r="L117" i="17"/>
  <c r="L116" i="17"/>
  <c r="L115" i="17"/>
  <c r="K114" i="17"/>
  <c r="L111" i="17"/>
  <c r="L110" i="17" s="1"/>
  <c r="L109" i="17" s="1"/>
  <c r="L108" i="17" s="1"/>
  <c r="K110" i="17"/>
  <c r="K109" i="17" s="1"/>
  <c r="K108" i="17" s="1"/>
  <c r="L107" i="17"/>
  <c r="L106" i="17" s="1"/>
  <c r="K106" i="17"/>
  <c r="L105" i="17"/>
  <c r="L104" i="17" s="1"/>
  <c r="K104" i="17"/>
  <c r="L101" i="17"/>
  <c r="L100" i="17" s="1"/>
  <c r="K100" i="17"/>
  <c r="L99" i="17"/>
  <c r="L98" i="17"/>
  <c r="L97" i="17"/>
  <c r="K96" i="17"/>
  <c r="K95" i="17" s="1"/>
  <c r="K94" i="17" s="1"/>
  <c r="L93" i="17"/>
  <c r="L92" i="17" s="1"/>
  <c r="K92" i="17"/>
  <c r="L87" i="17"/>
  <c r="L86" i="17" s="1"/>
  <c r="K86" i="17"/>
  <c r="L85" i="17"/>
  <c r="L84" i="17"/>
  <c r="K84" i="17"/>
  <c r="L83" i="17"/>
  <c r="L82" i="17" s="1"/>
  <c r="K82" i="17"/>
  <c r="L81" i="17"/>
  <c r="L80" i="17" s="1"/>
  <c r="K80" i="17"/>
  <c r="L76" i="17"/>
  <c r="L75" i="17" s="1"/>
  <c r="K75" i="17"/>
  <c r="L74" i="17"/>
  <c r="L73" i="17" s="1"/>
  <c r="K73" i="17"/>
  <c r="L71" i="17"/>
  <c r="K71" i="17"/>
  <c r="L70" i="17"/>
  <c r="L69" i="17" s="1"/>
  <c r="K69" i="17"/>
  <c r="L68" i="17"/>
  <c r="L67" i="17"/>
  <c r="L66" i="17"/>
  <c r="L65" i="17"/>
  <c r="L64" i="17"/>
  <c r="K63" i="17"/>
  <c r="L62" i="17"/>
  <c r="L61" i="17"/>
  <c r="L60" i="17"/>
  <c r="L59" i="17"/>
  <c r="K58" i="17"/>
  <c r="L57" i="17"/>
  <c r="L56" i="17" s="1"/>
  <c r="K56" i="17"/>
  <c r="L55" i="17"/>
  <c r="L54" i="17" s="1"/>
  <c r="K54" i="17"/>
  <c r="K52" i="17"/>
  <c r="L50" i="17"/>
  <c r="L49" i="17" s="1"/>
  <c r="K49" i="17"/>
  <c r="L48" i="17"/>
  <c r="L47" i="17" s="1"/>
  <c r="K47" i="17"/>
  <c r="L46" i="17"/>
  <c r="L45" i="17" s="1"/>
  <c r="K45" i="17"/>
  <c r="L44" i="17"/>
  <c r="L43" i="17"/>
  <c r="K43" i="17"/>
  <c r="L42" i="17"/>
  <c r="L41" i="17"/>
  <c r="K40" i="17"/>
  <c r="L37" i="17"/>
  <c r="L36" i="17"/>
  <c r="K36" i="17"/>
  <c r="L35" i="17"/>
  <c r="L34" i="17" s="1"/>
  <c r="K34" i="17"/>
  <c r="L33" i="17"/>
  <c r="L32" i="17"/>
  <c r="L31" i="17"/>
  <c r="K30" i="17"/>
  <c r="K19" i="17"/>
  <c r="L18" i="17"/>
  <c r="L17" i="17" s="1"/>
  <c r="K17" i="17"/>
  <c r="L16" i="17"/>
  <c r="L15" i="17" s="1"/>
  <c r="K15" i="17"/>
  <c r="I542" i="17"/>
  <c r="I541" i="17" s="1"/>
  <c r="H541" i="17"/>
  <c r="I540" i="17"/>
  <c r="I539" i="17" s="1"/>
  <c r="H539" i="17"/>
  <c r="I538" i="17"/>
  <c r="I537" i="17" s="1"/>
  <c r="H537" i="17"/>
  <c r="I536" i="17"/>
  <c r="I535" i="17" s="1"/>
  <c r="H535" i="17"/>
  <c r="I534" i="17"/>
  <c r="I533" i="17" s="1"/>
  <c r="H533" i="17"/>
  <c r="H531" i="17"/>
  <c r="I530" i="17"/>
  <c r="I529" i="17" s="1"/>
  <c r="H529" i="17"/>
  <c r="H527" i="17"/>
  <c r="H522" i="17"/>
  <c r="I520" i="17"/>
  <c r="H520" i="17"/>
  <c r="I519" i="17"/>
  <c r="H516" i="17"/>
  <c r="I515" i="17"/>
  <c r="I514" i="17" s="1"/>
  <c r="H514" i="17"/>
  <c r="I513" i="17"/>
  <c r="I512" i="17" s="1"/>
  <c r="H512" i="17"/>
  <c r="I508" i="17"/>
  <c r="I507" i="17" s="1"/>
  <c r="H507" i="17"/>
  <c r="I506" i="17"/>
  <c r="I505" i="17" s="1"/>
  <c r="H505" i="17"/>
  <c r="H503" i="17"/>
  <c r="H501" i="17"/>
  <c r="I500" i="17"/>
  <c r="I498" i="17"/>
  <c r="H497" i="17"/>
  <c r="I495" i="17"/>
  <c r="I494" i="17" s="1"/>
  <c r="H494" i="17"/>
  <c r="I493" i="17"/>
  <c r="I492" i="17"/>
  <c r="I491" i="17"/>
  <c r="I490" i="17" s="1"/>
  <c r="H490" i="17"/>
  <c r="I488" i="17"/>
  <c r="I487" i="17"/>
  <c r="H486" i="17"/>
  <c r="I485" i="17"/>
  <c r="I484" i="17" s="1"/>
  <c r="H484" i="17"/>
  <c r="H482" i="17"/>
  <c r="I481" i="17"/>
  <c r="I480" i="17" s="1"/>
  <c r="H480" i="17"/>
  <c r="I479" i="17"/>
  <c r="I478" i="17"/>
  <c r="I477" i="17" s="1"/>
  <c r="H477" i="17"/>
  <c r="I476" i="17"/>
  <c r="I475" i="17"/>
  <c r="H474" i="17"/>
  <c r="I473" i="17"/>
  <c r="I472" i="17" s="1"/>
  <c r="H472" i="17"/>
  <c r="I471" i="17"/>
  <c r="I470" i="17" s="1"/>
  <c r="H470" i="17"/>
  <c r="I469" i="17"/>
  <c r="I468" i="17" s="1"/>
  <c r="H468" i="17"/>
  <c r="I467" i="17"/>
  <c r="I466" i="17" s="1"/>
  <c r="H466" i="17"/>
  <c r="I465" i="17"/>
  <c r="I464" i="17" s="1"/>
  <c r="H464" i="17"/>
  <c r="I463" i="17"/>
  <c r="I462" i="17" s="1"/>
  <c r="H462" i="17"/>
  <c r="I461" i="17"/>
  <c r="I460" i="17" s="1"/>
  <c r="H460" i="17"/>
  <c r="I459" i="17"/>
  <c r="I458" i="17" s="1"/>
  <c r="H458" i="17"/>
  <c r="I457" i="17"/>
  <c r="I456" i="17"/>
  <c r="I455" i="17"/>
  <c r="H454" i="17"/>
  <c r="I451" i="17"/>
  <c r="I450" i="17"/>
  <c r="I449" i="17" s="1"/>
  <c r="I448" i="17" s="1"/>
  <c r="I447" i="17" s="1"/>
  <c r="H449" i="17"/>
  <c r="H448" i="17" s="1"/>
  <c r="H447" i="17" s="1"/>
  <c r="I445" i="17"/>
  <c r="I444" i="17" s="1"/>
  <c r="I443" i="17" s="1"/>
  <c r="I442" i="17" s="1"/>
  <c r="H444" i="17"/>
  <c r="H443" i="17" s="1"/>
  <c r="H442" i="17" s="1"/>
  <c r="H440" i="17"/>
  <c r="H437" i="17"/>
  <c r="I436" i="17"/>
  <c r="I435" i="17" s="1"/>
  <c r="H435" i="17"/>
  <c r="I434" i="17"/>
  <c r="I433" i="17" s="1"/>
  <c r="H433" i="17"/>
  <c r="H430" i="17"/>
  <c r="I429" i="17"/>
  <c r="I428" i="17" s="1"/>
  <c r="H428" i="17"/>
  <c r="I427" i="17"/>
  <c r="I426" i="17" s="1"/>
  <c r="H426" i="17"/>
  <c r="I425" i="17"/>
  <c r="I424" i="17"/>
  <c r="H424" i="17"/>
  <c r="I423" i="17"/>
  <c r="I422" i="17" s="1"/>
  <c r="H422" i="17"/>
  <c r="I419" i="17"/>
  <c r="I418" i="17" s="1"/>
  <c r="H418" i="17"/>
  <c r="I417" i="17"/>
  <c r="I416" i="17" s="1"/>
  <c r="H416" i="17"/>
  <c r="I415" i="17"/>
  <c r="I414" i="17" s="1"/>
  <c r="H414" i="17"/>
  <c r="I413" i="17"/>
  <c r="I412" i="17" s="1"/>
  <c r="H412" i="17"/>
  <c r="I408" i="17"/>
  <c r="I407" i="17"/>
  <c r="I406" i="17" s="1"/>
  <c r="I405" i="17" s="1"/>
  <c r="H407" i="17"/>
  <c r="H406" i="17" s="1"/>
  <c r="H405" i="17" s="1"/>
  <c r="I404" i="17"/>
  <c r="I403" i="17" s="1"/>
  <c r="I402" i="17" s="1"/>
  <c r="I401" i="17" s="1"/>
  <c r="H403" i="17"/>
  <c r="H402" i="17" s="1"/>
  <c r="H401" i="17"/>
  <c r="I400" i="17"/>
  <c r="I399" i="17" s="1"/>
  <c r="H399" i="17"/>
  <c r="I398" i="17"/>
  <c r="I397" i="17" s="1"/>
  <c r="H397" i="17"/>
  <c r="H396" i="17" s="1"/>
  <c r="H395" i="17" s="1"/>
  <c r="H393" i="17"/>
  <c r="I392" i="17"/>
  <c r="I391" i="17" s="1"/>
  <c r="H391" i="17"/>
  <c r="H389" i="17"/>
  <c r="H387" i="17"/>
  <c r="I386" i="17"/>
  <c r="I385" i="17"/>
  <c r="H384" i="17"/>
  <c r="I380" i="17"/>
  <c r="I379" i="17" s="1"/>
  <c r="H379" i="17"/>
  <c r="H377" i="17"/>
  <c r="I376" i="17"/>
  <c r="I375" i="17"/>
  <c r="I374" i="17" s="1"/>
  <c r="H374" i="17"/>
  <c r="H370" i="17"/>
  <c r="I369" i="17"/>
  <c r="I368" i="17" s="1"/>
  <c r="H368" i="17"/>
  <c r="I367" i="17"/>
  <c r="I366" i="17" s="1"/>
  <c r="H366" i="17"/>
  <c r="I365" i="17"/>
  <c r="I364" i="17" s="1"/>
  <c r="H364" i="17"/>
  <c r="I360" i="17"/>
  <c r="I359" i="17" s="1"/>
  <c r="H359" i="17"/>
  <c r="I358" i="17"/>
  <c r="I357" i="17"/>
  <c r="I356" i="17"/>
  <c r="H355" i="17"/>
  <c r="H354" i="17" s="1"/>
  <c r="I353" i="17"/>
  <c r="H348" i="17"/>
  <c r="I347" i="17"/>
  <c r="I346" i="17"/>
  <c r="H346" i="17"/>
  <c r="I335" i="17"/>
  <c r="I334" i="17"/>
  <c r="H333" i="17"/>
  <c r="I327" i="17"/>
  <c r="I326" i="17"/>
  <c r="H324" i="17"/>
  <c r="H322" i="17"/>
  <c r="I321" i="17"/>
  <c r="I320" i="17"/>
  <c r="I319" i="17"/>
  <c r="H318" i="17"/>
  <c r="H317" i="17" s="1"/>
  <c r="I315" i="17"/>
  <c r="I314" i="17" s="1"/>
  <c r="I313" i="17" s="1"/>
  <c r="I312" i="17" s="1"/>
  <c r="H314" i="17"/>
  <c r="H313" i="17" s="1"/>
  <c r="H312" i="17" s="1"/>
  <c r="I311" i="17"/>
  <c r="I310" i="17" s="1"/>
  <c r="H310" i="17"/>
  <c r="I309" i="17"/>
  <c r="I308" i="17" s="1"/>
  <c r="H308" i="17"/>
  <c r="H307" i="17" s="1"/>
  <c r="I306" i="17"/>
  <c r="I305" i="17" s="1"/>
  <c r="H305" i="17"/>
  <c r="H303" i="17"/>
  <c r="H301" i="17"/>
  <c r="I300" i="17"/>
  <c r="I299" i="17" s="1"/>
  <c r="H299" i="17"/>
  <c r="I298" i="17"/>
  <c r="I297" i="17"/>
  <c r="H296" i="17"/>
  <c r="I295" i="17"/>
  <c r="H293" i="17"/>
  <c r="I292" i="17"/>
  <c r="I291" i="17"/>
  <c r="H290" i="17"/>
  <c r="I287" i="17"/>
  <c r="I286" i="17" s="1"/>
  <c r="H286" i="17"/>
  <c r="I285" i="17"/>
  <c r="I284" i="17" s="1"/>
  <c r="I283" i="17" s="1"/>
  <c r="H284" i="17"/>
  <c r="H283" i="17" s="1"/>
  <c r="I278" i="17"/>
  <c r="I277" i="17" s="1"/>
  <c r="H277" i="17"/>
  <c r="I276" i="17"/>
  <c r="I275" i="17" s="1"/>
  <c r="H275" i="17"/>
  <c r="H271" i="17"/>
  <c r="H270" i="17" s="1"/>
  <c r="H268" i="17"/>
  <c r="H267" i="17" s="1"/>
  <c r="I266" i="17"/>
  <c r="I265" i="17" s="1"/>
  <c r="H265" i="17"/>
  <c r="I264" i="17"/>
  <c r="H262" i="17"/>
  <c r="I237" i="17"/>
  <c r="I236" i="17"/>
  <c r="I235" i="17"/>
  <c r="H235" i="17"/>
  <c r="I234" i="17"/>
  <c r="I233" i="17" s="1"/>
  <c r="H233" i="17"/>
  <c r="I232" i="17"/>
  <c r="I231" i="17" s="1"/>
  <c r="H231" i="17"/>
  <c r="I225" i="17"/>
  <c r="I224" i="17" s="1"/>
  <c r="H224" i="17"/>
  <c r="I223" i="17"/>
  <c r="I222" i="17" s="1"/>
  <c r="H222" i="17"/>
  <c r="I218" i="17"/>
  <c r="I217" i="17" s="1"/>
  <c r="H217" i="17"/>
  <c r="I216" i="17"/>
  <c r="I215" i="17"/>
  <c r="I214" i="17"/>
  <c r="H213" i="17"/>
  <c r="H212" i="17" s="1"/>
  <c r="H211" i="17" s="1"/>
  <c r="I210" i="17"/>
  <c r="I209" i="17" s="1"/>
  <c r="I208" i="17" s="1"/>
  <c r="H209" i="17"/>
  <c r="H208" i="17" s="1"/>
  <c r="I207" i="17"/>
  <c r="I206" i="17" s="1"/>
  <c r="I205" i="17" s="1"/>
  <c r="H206" i="17"/>
  <c r="H205" i="17" s="1"/>
  <c r="I203" i="17"/>
  <c r="I202" i="17" s="1"/>
  <c r="H202" i="17"/>
  <c r="I201" i="17"/>
  <c r="I200" i="17" s="1"/>
  <c r="H200" i="17"/>
  <c r="I198" i="17"/>
  <c r="I197" i="17" s="1"/>
  <c r="I196" i="17" s="1"/>
  <c r="H197" i="17"/>
  <c r="H196" i="17" s="1"/>
  <c r="I194" i="17"/>
  <c r="I193" i="17"/>
  <c r="I192" i="17" s="1"/>
  <c r="I191" i="17" s="1"/>
  <c r="H193" i="17"/>
  <c r="H192" i="17" s="1"/>
  <c r="H191" i="17" s="1"/>
  <c r="H186" i="17"/>
  <c r="H185" i="17" s="1"/>
  <c r="H184" i="17" s="1"/>
  <c r="I183" i="17"/>
  <c r="I182" i="17" s="1"/>
  <c r="I181" i="17" s="1"/>
  <c r="H182" i="17"/>
  <c r="H181" i="17" s="1"/>
  <c r="I180" i="17"/>
  <c r="I179" i="17" s="1"/>
  <c r="H179" i="17"/>
  <c r="I178" i="17"/>
  <c r="I177" i="17" s="1"/>
  <c r="H177" i="17"/>
  <c r="I176" i="17"/>
  <c r="I175" i="17" s="1"/>
  <c r="H175" i="17"/>
  <c r="I172" i="17"/>
  <c r="I171" i="17" s="1"/>
  <c r="H171" i="17"/>
  <c r="I170" i="17"/>
  <c r="I169" i="17" s="1"/>
  <c r="H169" i="17"/>
  <c r="I167" i="17"/>
  <c r="H166" i="17"/>
  <c r="I164" i="17"/>
  <c r="I163" i="17" s="1"/>
  <c r="I162" i="17" s="1"/>
  <c r="H163" i="17"/>
  <c r="H162" i="17" s="1"/>
  <c r="I160" i="17"/>
  <c r="I159" i="17" s="1"/>
  <c r="I158" i="17" s="1"/>
  <c r="H159" i="17"/>
  <c r="H158" i="17" s="1"/>
  <c r="H156" i="17"/>
  <c r="H155" i="17" s="1"/>
  <c r="I154" i="17"/>
  <c r="H152" i="17"/>
  <c r="H151" i="17" s="1"/>
  <c r="I150" i="17"/>
  <c r="I149" i="17" s="1"/>
  <c r="H149" i="17"/>
  <c r="I148" i="17"/>
  <c r="I147" i="17" s="1"/>
  <c r="H147" i="17"/>
  <c r="I146" i="17"/>
  <c r="I145" i="17" s="1"/>
  <c r="H145" i="17"/>
  <c r="I144" i="17"/>
  <c r="I143" i="17" s="1"/>
  <c r="H143" i="17"/>
  <c r="I142" i="17"/>
  <c r="I141" i="17" s="1"/>
  <c r="H141" i="17"/>
  <c r="H139" i="17"/>
  <c r="I138" i="17"/>
  <c r="I137" i="17" s="1"/>
  <c r="H137" i="17"/>
  <c r="I133" i="17"/>
  <c r="I132" i="17" s="1"/>
  <c r="H132" i="17"/>
  <c r="I131" i="17"/>
  <c r="I130" i="17" s="1"/>
  <c r="H130" i="17"/>
  <c r="I129" i="17"/>
  <c r="I128" i="17" s="1"/>
  <c r="H128" i="17"/>
  <c r="I127" i="17"/>
  <c r="I126" i="17" s="1"/>
  <c r="H126" i="17"/>
  <c r="I125" i="17"/>
  <c r="I124" i="17" s="1"/>
  <c r="H124" i="17"/>
  <c r="I123" i="17"/>
  <c r="I122" i="17" s="1"/>
  <c r="H122" i="17"/>
  <c r="I121" i="17"/>
  <c r="I120" i="17" s="1"/>
  <c r="H120" i="17"/>
  <c r="I119" i="17"/>
  <c r="I118" i="17" s="1"/>
  <c r="H118" i="17"/>
  <c r="I117" i="17"/>
  <c r="I116" i="17"/>
  <c r="I115" i="17"/>
  <c r="H114" i="17"/>
  <c r="I111" i="17"/>
  <c r="I110" i="17" s="1"/>
  <c r="I109" i="17" s="1"/>
  <c r="I108" i="17" s="1"/>
  <c r="H110" i="17"/>
  <c r="H109" i="17" s="1"/>
  <c r="H108" i="17" s="1"/>
  <c r="I107" i="17"/>
  <c r="I106" i="17" s="1"/>
  <c r="H106" i="17"/>
  <c r="I105" i="17"/>
  <c r="I104" i="17" s="1"/>
  <c r="H104" i="17"/>
  <c r="I101" i="17"/>
  <c r="I100" i="17" s="1"/>
  <c r="H100" i="17"/>
  <c r="I99" i="17"/>
  <c r="I98" i="17"/>
  <c r="I97" i="17"/>
  <c r="H96" i="17"/>
  <c r="H95" i="17" s="1"/>
  <c r="H94" i="17" s="1"/>
  <c r="I93" i="17"/>
  <c r="I92" i="17" s="1"/>
  <c r="H92" i="17"/>
  <c r="I87" i="17"/>
  <c r="I86" i="17" s="1"/>
  <c r="H86" i="17"/>
  <c r="I85" i="17"/>
  <c r="I84" i="17" s="1"/>
  <c r="H84" i="17"/>
  <c r="I83" i="17"/>
  <c r="I82" i="17" s="1"/>
  <c r="H82" i="17"/>
  <c r="I81" i="17"/>
  <c r="I80" i="17" s="1"/>
  <c r="H80" i="17"/>
  <c r="I76" i="17"/>
  <c r="I75" i="17" s="1"/>
  <c r="H75" i="17"/>
  <c r="I74" i="17"/>
  <c r="I73" i="17" s="1"/>
  <c r="H73" i="17"/>
  <c r="I71" i="17"/>
  <c r="H71" i="17"/>
  <c r="I70" i="17"/>
  <c r="I69" i="17" s="1"/>
  <c r="H69" i="17"/>
  <c r="I68" i="17"/>
  <c r="I67" i="17"/>
  <c r="I66" i="17"/>
  <c r="I65" i="17"/>
  <c r="I64" i="17"/>
  <c r="H63" i="17"/>
  <c r="I62" i="17"/>
  <c r="I61" i="17"/>
  <c r="I60" i="17"/>
  <c r="I59" i="17"/>
  <c r="H58" i="17"/>
  <c r="I57" i="17"/>
  <c r="I56" i="17" s="1"/>
  <c r="H56" i="17"/>
  <c r="I55" i="17"/>
  <c r="I54" i="17" s="1"/>
  <c r="H54" i="17"/>
  <c r="H52" i="17"/>
  <c r="I50" i="17"/>
  <c r="I49" i="17" s="1"/>
  <c r="H49" i="17"/>
  <c r="I48" i="17"/>
  <c r="I47" i="17" s="1"/>
  <c r="H47" i="17"/>
  <c r="I46" i="17"/>
  <c r="I45" i="17" s="1"/>
  <c r="H45" i="17"/>
  <c r="I44" i="17"/>
  <c r="I43" i="17" s="1"/>
  <c r="H43" i="17"/>
  <c r="I42" i="17"/>
  <c r="I41" i="17"/>
  <c r="H40" i="17"/>
  <c r="I37" i="17"/>
  <c r="I36" i="17" s="1"/>
  <c r="H36" i="17"/>
  <c r="I35" i="17"/>
  <c r="I34" i="17" s="1"/>
  <c r="H34" i="17"/>
  <c r="I33" i="17"/>
  <c r="I32" i="17"/>
  <c r="I31" i="17"/>
  <c r="H30" i="17"/>
  <c r="I20" i="17"/>
  <c r="I19" i="17" s="1"/>
  <c r="H19" i="17"/>
  <c r="I18" i="17"/>
  <c r="I17" i="17" s="1"/>
  <c r="H17" i="17"/>
  <c r="I16" i="17"/>
  <c r="I15" i="17" s="1"/>
  <c r="H15" i="17"/>
  <c r="H14" i="17" s="1"/>
  <c r="F530" i="17"/>
  <c r="F529" i="17" s="1"/>
  <c r="F525" i="17"/>
  <c r="F524" i="17" s="1"/>
  <c r="F520" i="17"/>
  <c r="F519" i="17"/>
  <c r="F515" i="17"/>
  <c r="F514" i="17" s="1"/>
  <c r="F513" i="17"/>
  <c r="F512" i="17" s="1"/>
  <c r="F508" i="17"/>
  <c r="F506" i="17"/>
  <c r="F505" i="17" s="1"/>
  <c r="F500" i="17"/>
  <c r="F498" i="17"/>
  <c r="F495" i="17"/>
  <c r="F494" i="17" s="1"/>
  <c r="F493" i="17"/>
  <c r="F492" i="17"/>
  <c r="F491" i="17"/>
  <c r="F488" i="17"/>
  <c r="F487" i="17"/>
  <c r="F485" i="17"/>
  <c r="F484" i="17" s="1"/>
  <c r="F481" i="17"/>
  <c r="F480" i="17" s="1"/>
  <c r="F479" i="17"/>
  <c r="F478" i="17"/>
  <c r="F476" i="17"/>
  <c r="F475" i="17"/>
  <c r="F474" i="17" s="1"/>
  <c r="F473" i="17"/>
  <c r="F471" i="17"/>
  <c r="F470" i="17" s="1"/>
  <c r="F469" i="17"/>
  <c r="F468" i="17" s="1"/>
  <c r="F467" i="17"/>
  <c r="F466" i="17" s="1"/>
  <c r="F465" i="17"/>
  <c r="F464" i="17" s="1"/>
  <c r="F463" i="17"/>
  <c r="F462" i="17" s="1"/>
  <c r="F461" i="17"/>
  <c r="F460" i="17" s="1"/>
  <c r="F459" i="17"/>
  <c r="F458" i="17" s="1"/>
  <c r="F457" i="17"/>
  <c r="F456" i="17"/>
  <c r="F455" i="17"/>
  <c r="F451" i="17"/>
  <c r="F449" i="17" s="1"/>
  <c r="F448" i="17" s="1"/>
  <c r="F447" i="17" s="1"/>
  <c r="F450" i="17"/>
  <c r="F445" i="17"/>
  <c r="F444" i="17" s="1"/>
  <c r="F443" i="17" s="1"/>
  <c r="F442" i="17" s="1"/>
  <c r="F439" i="17"/>
  <c r="F438" i="17"/>
  <c r="F436" i="17"/>
  <c r="F434" i="17"/>
  <c r="F433" i="17" s="1"/>
  <c r="F431" i="17"/>
  <c r="F430" i="17" s="1"/>
  <c r="F429" i="17"/>
  <c r="F428" i="17" s="1"/>
  <c r="F427" i="17"/>
  <c r="F425" i="17"/>
  <c r="F424" i="17" s="1"/>
  <c r="F423" i="17"/>
  <c r="F422" i="17" s="1"/>
  <c r="F419" i="17"/>
  <c r="F418" i="17" s="1"/>
  <c r="F417" i="17"/>
  <c r="F416" i="17" s="1"/>
  <c r="F415" i="17"/>
  <c r="F414" i="17" s="1"/>
  <c r="F413" i="17"/>
  <c r="F412" i="17" s="1"/>
  <c r="F408" i="17"/>
  <c r="F407" i="17" s="1"/>
  <c r="F406" i="17" s="1"/>
  <c r="F405" i="17" s="1"/>
  <c r="F404" i="17"/>
  <c r="F403" i="17" s="1"/>
  <c r="F402" i="17" s="1"/>
  <c r="F401" i="17" s="1"/>
  <c r="F400" i="17"/>
  <c r="F399" i="17" s="1"/>
  <c r="F398" i="17"/>
  <c r="F397" i="17" s="1"/>
  <c r="F391" i="17"/>
  <c r="F386" i="17"/>
  <c r="F385" i="17"/>
  <c r="F380" i="17"/>
  <c r="F379" i="17" s="1"/>
  <c r="F376" i="17"/>
  <c r="F375" i="17"/>
  <c r="F371" i="17"/>
  <c r="F370" i="17" s="1"/>
  <c r="F369" i="17"/>
  <c r="F368" i="17" s="1"/>
  <c r="F367" i="17"/>
  <c r="F366" i="17" s="1"/>
  <c r="F365" i="17"/>
  <c r="F364" i="17" s="1"/>
  <c r="F360" i="17"/>
  <c r="F359" i="17" s="1"/>
  <c r="F358" i="17"/>
  <c r="F357" i="17"/>
  <c r="F356" i="17"/>
  <c r="F335" i="17"/>
  <c r="F334" i="17"/>
  <c r="F326" i="17"/>
  <c r="F321" i="17"/>
  <c r="F320" i="17"/>
  <c r="F319" i="17"/>
  <c r="F315" i="17"/>
  <c r="F314" i="17" s="1"/>
  <c r="F313" i="17" s="1"/>
  <c r="F312" i="17" s="1"/>
  <c r="F311" i="17"/>
  <c r="F310" i="17" s="1"/>
  <c r="F309" i="17"/>
  <c r="F308" i="17" s="1"/>
  <c r="F306" i="17"/>
  <c r="F305" i="17" s="1"/>
  <c r="F304" i="17"/>
  <c r="F302" i="17"/>
  <c r="F301" i="17" s="1"/>
  <c r="F300" i="17"/>
  <c r="F299" i="17" s="1"/>
  <c r="F298" i="17"/>
  <c r="F297" i="17"/>
  <c r="F292" i="17"/>
  <c r="F287" i="17"/>
  <c r="F286" i="17" s="1"/>
  <c r="F285" i="17"/>
  <c r="F284" i="17" s="1"/>
  <c r="F278" i="17"/>
  <c r="F277" i="17" s="1"/>
  <c r="F276" i="17"/>
  <c r="F275" i="17" s="1"/>
  <c r="F272" i="17"/>
  <c r="F271" i="17" s="1"/>
  <c r="F270" i="17" s="1"/>
  <c r="F266" i="17"/>
  <c r="F265" i="17" s="1"/>
  <c r="F264" i="17"/>
  <c r="F263" i="17"/>
  <c r="F237" i="17"/>
  <c r="F236" i="17"/>
  <c r="F235" i="17" s="1"/>
  <c r="F234" i="17"/>
  <c r="F233" i="17" s="1"/>
  <c r="F232" i="17"/>
  <c r="F231" i="17" s="1"/>
  <c r="F225" i="17"/>
  <c r="F224" i="17" s="1"/>
  <c r="F223" i="17"/>
  <c r="F222" i="17" s="1"/>
  <c r="F218" i="17"/>
  <c r="F217" i="17" s="1"/>
  <c r="F216" i="17"/>
  <c r="F215" i="17"/>
  <c r="F214" i="17"/>
  <c r="F210" i="17"/>
  <c r="F207" i="17"/>
  <c r="F206" i="17" s="1"/>
  <c r="F205" i="17" s="1"/>
  <c r="F201" i="17"/>
  <c r="F200" i="17" s="1"/>
  <c r="F198" i="17"/>
  <c r="F194" i="17"/>
  <c r="F193" i="17" s="1"/>
  <c r="F192" i="17" s="1"/>
  <c r="F191" i="17" s="1"/>
  <c r="F183" i="17"/>
  <c r="F182" i="17" s="1"/>
  <c r="F181" i="17" s="1"/>
  <c r="F180" i="17"/>
  <c r="F179" i="17" s="1"/>
  <c r="F178" i="17"/>
  <c r="F177" i="17" s="1"/>
  <c r="F176" i="17"/>
  <c r="F175" i="17" s="1"/>
  <c r="F172" i="17"/>
  <c r="F171" i="17" s="1"/>
  <c r="F170" i="17"/>
  <c r="F169" i="17" s="1"/>
  <c r="F167" i="17"/>
  <c r="F164" i="17"/>
  <c r="F163" i="17" s="1"/>
  <c r="F162" i="17" s="1"/>
  <c r="F160" i="17"/>
  <c r="F159" i="17" s="1"/>
  <c r="F158" i="17" s="1"/>
  <c r="F154" i="17"/>
  <c r="F150" i="17"/>
  <c r="F149" i="17" s="1"/>
  <c r="F148" i="17"/>
  <c r="F147" i="17" s="1"/>
  <c r="F146" i="17"/>
  <c r="F145" i="17" s="1"/>
  <c r="F144" i="17"/>
  <c r="F143" i="17" s="1"/>
  <c r="F142" i="17"/>
  <c r="F141" i="17" s="1"/>
  <c r="F138" i="17"/>
  <c r="F137" i="17" s="1"/>
  <c r="F133" i="17"/>
  <c r="F132" i="17" s="1"/>
  <c r="F131" i="17"/>
  <c r="F130" i="17" s="1"/>
  <c r="F129" i="17"/>
  <c r="F128" i="17" s="1"/>
  <c r="F127" i="17"/>
  <c r="F126" i="17" s="1"/>
  <c r="F125" i="17"/>
  <c r="F124" i="17" s="1"/>
  <c r="F123" i="17"/>
  <c r="F122" i="17" s="1"/>
  <c r="F121" i="17"/>
  <c r="F119" i="17"/>
  <c r="F118" i="17" s="1"/>
  <c r="F117" i="17"/>
  <c r="F116" i="17"/>
  <c r="F115" i="17"/>
  <c r="F111" i="17"/>
  <c r="F107" i="17"/>
  <c r="F106" i="17" s="1"/>
  <c r="F105" i="17"/>
  <c r="F104" i="17" s="1"/>
  <c r="F101" i="17"/>
  <c r="F99" i="17"/>
  <c r="F98" i="17"/>
  <c r="F97" i="17"/>
  <c r="F93" i="17"/>
  <c r="F92" i="17" s="1"/>
  <c r="F87" i="17"/>
  <c r="F86" i="17" s="1"/>
  <c r="F85" i="17"/>
  <c r="F84" i="17" s="1"/>
  <c r="F83" i="17"/>
  <c r="F82" i="17" s="1"/>
  <c r="F81" i="17"/>
  <c r="F76" i="17"/>
  <c r="F75" i="17" s="1"/>
  <c r="F74" i="17"/>
  <c r="F73" i="17" s="1"/>
  <c r="F71" i="17"/>
  <c r="F70" i="17"/>
  <c r="F68" i="17"/>
  <c r="F66" i="17"/>
  <c r="F62" i="17"/>
  <c r="F61" i="17"/>
  <c r="F60" i="17"/>
  <c r="F59" i="17"/>
  <c r="F57" i="17"/>
  <c r="F56" i="17" s="1"/>
  <c r="F55" i="17"/>
  <c r="F54" i="17" s="1"/>
  <c r="F50" i="17"/>
  <c r="F48" i="17"/>
  <c r="F47" i="17" s="1"/>
  <c r="F46" i="17"/>
  <c r="F45" i="17" s="1"/>
  <c r="F44" i="17"/>
  <c r="F43" i="17" s="1"/>
  <c r="F42" i="17"/>
  <c r="F41" i="17"/>
  <c r="F37" i="17"/>
  <c r="F36" i="17" s="1"/>
  <c r="F35" i="17"/>
  <c r="F34" i="17" s="1"/>
  <c r="F33" i="17"/>
  <c r="F32" i="17"/>
  <c r="F31" i="17"/>
  <c r="F20" i="17"/>
  <c r="F18" i="17"/>
  <c r="F17" i="17" s="1"/>
  <c r="F16" i="17"/>
  <c r="F15" i="17" s="1"/>
  <c r="E533" i="17"/>
  <c r="E531" i="17"/>
  <c r="E529" i="17"/>
  <c r="E527" i="17"/>
  <c r="E524" i="17"/>
  <c r="E522" i="17"/>
  <c r="E520" i="17"/>
  <c r="E516" i="17"/>
  <c r="E514" i="17"/>
  <c r="E512" i="17"/>
  <c r="F507" i="17"/>
  <c r="E507" i="17"/>
  <c r="E505" i="17"/>
  <c r="E503" i="17"/>
  <c r="E501" i="17"/>
  <c r="E497" i="17"/>
  <c r="E494" i="17"/>
  <c r="E490" i="17"/>
  <c r="E486" i="17"/>
  <c r="E484" i="17"/>
  <c r="E482" i="17"/>
  <c r="E480" i="17"/>
  <c r="E477" i="17"/>
  <c r="E474" i="17"/>
  <c r="F472" i="17"/>
  <c r="E472" i="17"/>
  <c r="E470" i="17"/>
  <c r="E468" i="17"/>
  <c r="E466" i="17"/>
  <c r="E464" i="17"/>
  <c r="E462" i="17"/>
  <c r="E460" i="17"/>
  <c r="E458" i="17"/>
  <c r="E454" i="17"/>
  <c r="E449" i="17"/>
  <c r="E448" i="17" s="1"/>
  <c r="E447" i="17" s="1"/>
  <c r="E444" i="17"/>
  <c r="E443" i="17" s="1"/>
  <c r="E442" i="17" s="1"/>
  <c r="E440" i="17"/>
  <c r="E437" i="17"/>
  <c r="F435" i="17"/>
  <c r="E435" i="17"/>
  <c r="E433" i="17"/>
  <c r="E430" i="17"/>
  <c r="E428" i="17"/>
  <c r="F426" i="17"/>
  <c r="E426" i="17"/>
  <c r="E424" i="17"/>
  <c r="E422" i="17"/>
  <c r="E418" i="17"/>
  <c r="E416" i="17"/>
  <c r="E414" i="17"/>
  <c r="E412" i="17"/>
  <c r="E407" i="17"/>
  <c r="E406" i="17" s="1"/>
  <c r="E405" i="17" s="1"/>
  <c r="E403" i="17"/>
  <c r="E402" i="17" s="1"/>
  <c r="E401" i="17" s="1"/>
  <c r="E399" i="17"/>
  <c r="E397" i="17"/>
  <c r="E393" i="17"/>
  <c r="E391" i="17"/>
  <c r="E384" i="17"/>
  <c r="E379" i="17"/>
  <c r="E377" i="17"/>
  <c r="E374" i="17"/>
  <c r="E370" i="17"/>
  <c r="E368" i="17"/>
  <c r="E366" i="17"/>
  <c r="E364" i="17"/>
  <c r="E359" i="17"/>
  <c r="E355" i="17"/>
  <c r="E348" i="17"/>
  <c r="E346" i="17"/>
  <c r="E333" i="17"/>
  <c r="E324" i="17"/>
  <c r="E322" i="17"/>
  <c r="E318" i="17"/>
  <c r="E314" i="17"/>
  <c r="E313" i="17" s="1"/>
  <c r="E312" i="17" s="1"/>
  <c r="E310" i="17"/>
  <c r="E308" i="17"/>
  <c r="E305" i="17"/>
  <c r="F303" i="17"/>
  <c r="E303" i="17"/>
  <c r="E301" i="17"/>
  <c r="E299" i="17"/>
  <c r="E296" i="17"/>
  <c r="E293" i="17"/>
  <c r="E290" i="17"/>
  <c r="E286" i="17"/>
  <c r="E284" i="17"/>
  <c r="E277" i="17"/>
  <c r="E275" i="17"/>
  <c r="E271" i="17"/>
  <c r="E270" i="17" s="1"/>
  <c r="E268" i="17"/>
  <c r="E267" i="17" s="1"/>
  <c r="E265" i="17"/>
  <c r="E262" i="17"/>
  <c r="E237" i="17"/>
  <c r="E235" i="17"/>
  <c r="E233" i="17"/>
  <c r="E231" i="17"/>
  <c r="E224" i="17"/>
  <c r="E222" i="17"/>
  <c r="E217" i="17"/>
  <c r="E213" i="17"/>
  <c r="F209" i="17"/>
  <c r="F208" i="17" s="1"/>
  <c r="E209" i="17"/>
  <c r="E208" i="17" s="1"/>
  <c r="E206" i="17"/>
  <c r="E205" i="17" s="1"/>
  <c r="E202" i="17"/>
  <c r="E200" i="17"/>
  <c r="F197" i="17"/>
  <c r="F196" i="17" s="1"/>
  <c r="E197" i="17"/>
  <c r="E196" i="17" s="1"/>
  <c r="E193" i="17"/>
  <c r="E192" i="17" s="1"/>
  <c r="E191" i="17" s="1"/>
  <c r="E186" i="17"/>
  <c r="E185" i="17" s="1"/>
  <c r="E184" i="17" s="1"/>
  <c r="E182" i="17"/>
  <c r="E181" i="17" s="1"/>
  <c r="E179" i="17"/>
  <c r="E177" i="17"/>
  <c r="E175" i="17"/>
  <c r="E171" i="17"/>
  <c r="E169" i="17"/>
  <c r="E166" i="17"/>
  <c r="E163" i="17"/>
  <c r="E162" i="17" s="1"/>
  <c r="E159" i="17"/>
  <c r="E158" i="17" s="1"/>
  <c r="E156" i="17"/>
  <c r="E155" i="17" s="1"/>
  <c r="E152" i="17"/>
  <c r="E151" i="17" s="1"/>
  <c r="E149" i="17"/>
  <c r="E147" i="17"/>
  <c r="E145" i="17"/>
  <c r="E143" i="17"/>
  <c r="E141" i="17"/>
  <c r="E139" i="17"/>
  <c r="E137" i="17"/>
  <c r="E132" i="17"/>
  <c r="E130" i="17"/>
  <c r="E128" i="17"/>
  <c r="E126" i="17"/>
  <c r="E124" i="17"/>
  <c r="E122" i="17"/>
  <c r="F120" i="17"/>
  <c r="E120" i="17"/>
  <c r="E118" i="17"/>
  <c r="E114" i="17"/>
  <c r="F110" i="17"/>
  <c r="F109" i="17" s="1"/>
  <c r="F108" i="17" s="1"/>
  <c r="E110" i="17"/>
  <c r="E109" i="17" s="1"/>
  <c r="E108" i="17" s="1"/>
  <c r="E106" i="17"/>
  <c r="E104" i="17"/>
  <c r="F100" i="17"/>
  <c r="E100" i="17"/>
  <c r="E96" i="17"/>
  <c r="E92" i="17"/>
  <c r="E86" i="17"/>
  <c r="E84" i="17"/>
  <c r="E82" i="17"/>
  <c r="F80" i="17"/>
  <c r="E80" i="17"/>
  <c r="E75" i="17"/>
  <c r="E73" i="17"/>
  <c r="E71" i="17"/>
  <c r="F69" i="17"/>
  <c r="E69" i="17"/>
  <c r="E63" i="17"/>
  <c r="E58" i="17"/>
  <c r="E56" i="17"/>
  <c r="E54" i="17"/>
  <c r="E52" i="17"/>
  <c r="F49" i="17"/>
  <c r="E49" i="17"/>
  <c r="E47" i="17"/>
  <c r="E45" i="17"/>
  <c r="E43" i="17"/>
  <c r="E40" i="17"/>
  <c r="E36" i="17"/>
  <c r="E34" i="17"/>
  <c r="E30" i="17"/>
  <c r="F19" i="17"/>
  <c r="E19" i="17"/>
  <c r="E17" i="17"/>
  <c r="E15" i="17"/>
  <c r="J1013" i="14"/>
  <c r="N1004" i="14"/>
  <c r="N1003" i="14" s="1"/>
  <c r="N1002" i="14" s="1"/>
  <c r="N1001" i="14" s="1"/>
  <c r="M1003" i="14"/>
  <c r="M1002" i="14" s="1"/>
  <c r="M1001" i="14" s="1"/>
  <c r="N1000" i="14"/>
  <c r="N999" i="14" s="1"/>
  <c r="N998" i="14" s="1"/>
  <c r="N997" i="14" s="1"/>
  <c r="M999" i="14"/>
  <c r="M998" i="14" s="1"/>
  <c r="M997" i="14" s="1"/>
  <c r="N993" i="14"/>
  <c r="N992" i="14" s="1"/>
  <c r="M992" i="14"/>
  <c r="M990" i="14"/>
  <c r="N988" i="14"/>
  <c r="N987" i="14"/>
  <c r="N986" i="14"/>
  <c r="M985" i="14"/>
  <c r="M984" i="14" s="1"/>
  <c r="M983" i="14" s="1"/>
  <c r="N982" i="14"/>
  <c r="N981" i="14"/>
  <c r="M980" i="14"/>
  <c r="M979" i="14" s="1"/>
  <c r="M978" i="14" s="1"/>
  <c r="N976" i="14"/>
  <c r="N975" i="14"/>
  <c r="M974" i="14"/>
  <c r="M973" i="14" s="1"/>
  <c r="M972" i="14" s="1"/>
  <c r="M971" i="14" s="1"/>
  <c r="N969" i="14"/>
  <c r="N968" i="14" s="1"/>
  <c r="M968" i="14"/>
  <c r="N967" i="14"/>
  <c r="N966" i="14"/>
  <c r="N965" i="14"/>
  <c r="M964" i="14"/>
  <c r="N956" i="14"/>
  <c r="N955" i="14"/>
  <c r="M954" i="14"/>
  <c r="M953" i="14" s="1"/>
  <c r="M952" i="14" s="1"/>
  <c r="M951" i="14" s="1"/>
  <c r="M950" i="14" s="1"/>
  <c r="N949" i="14"/>
  <c r="N948" i="14" s="1"/>
  <c r="N947" i="14" s="1"/>
  <c r="N946" i="14" s="1"/>
  <c r="M948" i="14"/>
  <c r="M947" i="14" s="1"/>
  <c r="M946" i="14" s="1"/>
  <c r="M944" i="14"/>
  <c r="N943" i="14"/>
  <c r="N942" i="14" s="1"/>
  <c r="M942" i="14"/>
  <c r="M940" i="14"/>
  <c r="N939" i="14"/>
  <c r="N938" i="14" s="1"/>
  <c r="M938" i="14"/>
  <c r="N933" i="14"/>
  <c r="N932" i="14"/>
  <c r="N931" i="14"/>
  <c r="M930" i="14"/>
  <c r="M929" i="14" s="1"/>
  <c r="N928" i="14"/>
  <c r="N927" i="14" s="1"/>
  <c r="M927" i="14"/>
  <c r="N926" i="14"/>
  <c r="N925" i="14"/>
  <c r="M924" i="14"/>
  <c r="N920" i="14"/>
  <c r="N919" i="14" s="1"/>
  <c r="N918" i="14" s="1"/>
  <c r="N917" i="14" s="1"/>
  <c r="N916" i="14" s="1"/>
  <c r="M919" i="14"/>
  <c r="M918" i="14" s="1"/>
  <c r="M917" i="14" s="1"/>
  <c r="M916" i="14" s="1"/>
  <c r="N913" i="14"/>
  <c r="N912" i="14" s="1"/>
  <c r="N911" i="14" s="1"/>
  <c r="N910" i="14" s="1"/>
  <c r="N909" i="14" s="1"/>
  <c r="N908" i="14" s="1"/>
  <c r="N907" i="14" s="1"/>
  <c r="M912" i="14"/>
  <c r="M911" i="14" s="1"/>
  <c r="M910" i="14" s="1"/>
  <c r="M909" i="14" s="1"/>
  <c r="M908" i="14" s="1"/>
  <c r="M907" i="14" s="1"/>
  <c r="N906" i="14"/>
  <c r="N905" i="14" s="1"/>
  <c r="N904" i="14" s="1"/>
  <c r="N903" i="14" s="1"/>
  <c r="N902" i="14" s="1"/>
  <c r="N901" i="14" s="1"/>
  <c r="M905" i="14"/>
  <c r="M904" i="14" s="1"/>
  <c r="M903" i="14" s="1"/>
  <c r="M902" i="14" s="1"/>
  <c r="M901" i="14" s="1"/>
  <c r="N900" i="14"/>
  <c r="N899" i="14" s="1"/>
  <c r="N898" i="14" s="1"/>
  <c r="N897" i="14" s="1"/>
  <c r="N896" i="14" s="1"/>
  <c r="N895" i="14" s="1"/>
  <c r="M899" i="14"/>
  <c r="M898" i="14" s="1"/>
  <c r="M897" i="14" s="1"/>
  <c r="M896" i="14" s="1"/>
  <c r="M895" i="14" s="1"/>
  <c r="N894" i="14"/>
  <c r="N893" i="14" s="1"/>
  <c r="N892" i="14" s="1"/>
  <c r="N891" i="14" s="1"/>
  <c r="N890" i="14" s="1"/>
  <c r="N889" i="14" s="1"/>
  <c r="M893" i="14"/>
  <c r="M892" i="14" s="1"/>
  <c r="M891" i="14" s="1"/>
  <c r="M890" i="14" s="1"/>
  <c r="M889" i="14" s="1"/>
  <c r="N887" i="14"/>
  <c r="N886" i="14" s="1"/>
  <c r="N885" i="14" s="1"/>
  <c r="N884" i="14" s="1"/>
  <c r="N883" i="14" s="1"/>
  <c r="N882" i="14" s="1"/>
  <c r="N881" i="14" s="1"/>
  <c r="M886" i="14"/>
  <c r="M885" i="14" s="1"/>
  <c r="M884" i="14" s="1"/>
  <c r="M883" i="14" s="1"/>
  <c r="M882" i="14" s="1"/>
  <c r="M881" i="14" s="1"/>
  <c r="M877" i="14"/>
  <c r="M875" i="14"/>
  <c r="N874" i="14"/>
  <c r="N873" i="14" s="1"/>
  <c r="M873" i="14"/>
  <c r="M871" i="14"/>
  <c r="N865" i="14"/>
  <c r="N864" i="14" s="1"/>
  <c r="N863" i="14" s="1"/>
  <c r="M864" i="14"/>
  <c r="M863" i="14" s="1"/>
  <c r="N862" i="14"/>
  <c r="N861" i="14" s="1"/>
  <c r="N860" i="14" s="1"/>
  <c r="M861" i="14"/>
  <c r="M860" i="14" s="1"/>
  <c r="N859" i="14"/>
  <c r="N858" i="14" s="1"/>
  <c r="N857" i="14" s="1"/>
  <c r="M858" i="14"/>
  <c r="M857" i="14" s="1"/>
  <c r="N854" i="14"/>
  <c r="N853" i="14" s="1"/>
  <c r="M853" i="14"/>
  <c r="N852" i="14"/>
  <c r="N851" i="14"/>
  <c r="N850" i="14"/>
  <c r="M849" i="14"/>
  <c r="N846" i="14"/>
  <c r="N845" i="14" s="1"/>
  <c r="M845" i="14"/>
  <c r="N844" i="14"/>
  <c r="N843" i="14" s="1"/>
  <c r="M843" i="14"/>
  <c r="N838" i="14"/>
  <c r="N837" i="14" s="1"/>
  <c r="M837" i="14"/>
  <c r="N836" i="14"/>
  <c r="N835" i="14" s="1"/>
  <c r="M835" i="14"/>
  <c r="N834" i="14"/>
  <c r="N833" i="14" s="1"/>
  <c r="M833" i="14"/>
  <c r="N832" i="14"/>
  <c r="N831" i="14" s="1"/>
  <c r="M831" i="14"/>
  <c r="N830" i="14"/>
  <c r="N829" i="14" s="1"/>
  <c r="M829" i="14"/>
  <c r="N826" i="14"/>
  <c r="N825" i="14" s="1"/>
  <c r="M825" i="14"/>
  <c r="N824" i="14"/>
  <c r="N823" i="14" s="1"/>
  <c r="M823" i="14"/>
  <c r="N816" i="14"/>
  <c r="N815" i="14" s="1"/>
  <c r="M815" i="14"/>
  <c r="N814" i="14"/>
  <c r="N813" i="14" s="1"/>
  <c r="M813" i="14"/>
  <c r="M806" i="14"/>
  <c r="M805" i="14" s="1"/>
  <c r="M804" i="14" s="1"/>
  <c r="N803" i="14"/>
  <c r="N802" i="14" s="1"/>
  <c r="N801" i="14" s="1"/>
  <c r="N800" i="14" s="1"/>
  <c r="M802" i="14"/>
  <c r="M801" i="14" s="1"/>
  <c r="M800" i="14" s="1"/>
  <c r="N797" i="14"/>
  <c r="N796" i="14" s="1"/>
  <c r="N795" i="14" s="1"/>
  <c r="N794" i="14" s="1"/>
  <c r="N793" i="14" s="1"/>
  <c r="N792" i="14" s="1"/>
  <c r="M796" i="14"/>
  <c r="M795" i="14" s="1"/>
  <c r="M794" i="14" s="1"/>
  <c r="M793" i="14" s="1"/>
  <c r="M792" i="14" s="1"/>
  <c r="N790" i="14"/>
  <c r="N789" i="14"/>
  <c r="N788" i="14"/>
  <c r="M787" i="14"/>
  <c r="M786" i="14" s="1"/>
  <c r="M785" i="14" s="1"/>
  <c r="M784" i="14" s="1"/>
  <c r="M783" i="14" s="1"/>
  <c r="M782" i="14" s="1"/>
  <c r="N781" i="14"/>
  <c r="N780" i="14" s="1"/>
  <c r="N779" i="14" s="1"/>
  <c r="N778" i="14" s="1"/>
  <c r="N777" i="14" s="1"/>
  <c r="N776" i="14" s="1"/>
  <c r="N775" i="14" s="1"/>
  <c r="M780" i="14"/>
  <c r="M779" i="14" s="1"/>
  <c r="M778" i="14" s="1"/>
  <c r="M777" i="14" s="1"/>
  <c r="M776" i="14" s="1"/>
  <c r="M775" i="14" s="1"/>
  <c r="M771" i="14"/>
  <c r="M770" i="14" s="1"/>
  <c r="M769" i="14" s="1"/>
  <c r="M768" i="14" s="1"/>
  <c r="M767" i="14" s="1"/>
  <c r="M760" i="14" s="1"/>
  <c r="N759" i="14"/>
  <c r="N758" i="14" s="1"/>
  <c r="N757" i="14" s="1"/>
  <c r="N756" i="14" s="1"/>
  <c r="N755" i="14" s="1"/>
  <c r="N754" i="14" s="1"/>
  <c r="M758" i="14"/>
  <c r="M757" i="14" s="1"/>
  <c r="M756" i="14" s="1"/>
  <c r="M755" i="14" s="1"/>
  <c r="M754" i="14" s="1"/>
  <c r="M752" i="14"/>
  <c r="N751" i="14"/>
  <c r="N750" i="14" s="1"/>
  <c r="M750" i="14"/>
  <c r="N746" i="14"/>
  <c r="N745" i="14" s="1"/>
  <c r="M745" i="14"/>
  <c r="N744" i="14"/>
  <c r="N743" i="14"/>
  <c r="M742" i="14"/>
  <c r="N736" i="14"/>
  <c r="N735" i="14"/>
  <c r="M734" i="14"/>
  <c r="M733" i="14" s="1"/>
  <c r="N732" i="14"/>
  <c r="N731" i="14" s="1"/>
  <c r="N730" i="14" s="1"/>
  <c r="M731" i="14"/>
  <c r="M730" i="14" s="1"/>
  <c r="N727" i="14"/>
  <c r="N726" i="14"/>
  <c r="M725" i="14"/>
  <c r="N724" i="14"/>
  <c r="N723" i="14"/>
  <c r="N722" i="14"/>
  <c r="N721" i="14"/>
  <c r="M720" i="14"/>
  <c r="N719" i="14"/>
  <c r="N718" i="14" s="1"/>
  <c r="M718" i="14"/>
  <c r="N716" i="14"/>
  <c r="N715" i="14" s="1"/>
  <c r="M715" i="14"/>
  <c r="N714" i="14"/>
  <c r="N713" i="14"/>
  <c r="M712" i="14"/>
  <c r="N709" i="14"/>
  <c r="N708" i="14" s="1"/>
  <c r="M708" i="14"/>
  <c r="N707" i="14"/>
  <c r="N706" i="14" s="1"/>
  <c r="M706" i="14"/>
  <c r="N705" i="14"/>
  <c r="N704" i="14"/>
  <c r="N703" i="14"/>
  <c r="M702" i="14"/>
  <c r="N697" i="14"/>
  <c r="N696" i="14" s="1"/>
  <c r="N695" i="14" s="1"/>
  <c r="N694" i="14" s="1"/>
  <c r="N693" i="14" s="1"/>
  <c r="N692" i="14" s="1"/>
  <c r="M696" i="14"/>
  <c r="M695" i="14" s="1"/>
  <c r="M694" i="14" s="1"/>
  <c r="M693" i="14" s="1"/>
  <c r="M692" i="14" s="1"/>
  <c r="N691" i="14"/>
  <c r="N690" i="14" s="1"/>
  <c r="N689" i="14" s="1"/>
  <c r="N688" i="14" s="1"/>
  <c r="M690" i="14"/>
  <c r="M689" i="14" s="1"/>
  <c r="M688" i="14" s="1"/>
  <c r="N679" i="14"/>
  <c r="N678" i="14" s="1"/>
  <c r="M678" i="14"/>
  <c r="N677" i="14"/>
  <c r="N676" i="14" s="1"/>
  <c r="M676" i="14"/>
  <c r="N675" i="14"/>
  <c r="N674" i="14" s="1"/>
  <c r="M674" i="14"/>
  <c r="N673" i="14"/>
  <c r="N672" i="14" s="1"/>
  <c r="M672" i="14"/>
  <c r="N671" i="14"/>
  <c r="N670" i="14" s="1"/>
  <c r="M670" i="14"/>
  <c r="N669" i="14"/>
  <c r="N668" i="14" s="1"/>
  <c r="M668" i="14"/>
  <c r="N666" i="14"/>
  <c r="N665" i="14" s="1"/>
  <c r="N664" i="14" s="1"/>
  <c r="M665" i="14"/>
  <c r="M664" i="14" s="1"/>
  <c r="N654" i="14"/>
  <c r="N653" i="14"/>
  <c r="M652" i="14"/>
  <c r="N651" i="14"/>
  <c r="N650" i="14" s="1"/>
  <c r="M650" i="14"/>
  <c r="N648" i="14"/>
  <c r="N647" i="14" s="1"/>
  <c r="N646" i="14" s="1"/>
  <c r="M647" i="14"/>
  <c r="M646" i="14" s="1"/>
  <c r="M643" i="14"/>
  <c r="N638" i="14"/>
  <c r="N637" i="14" s="1"/>
  <c r="M637" i="14"/>
  <c r="N636" i="14"/>
  <c r="N635" i="14" s="1"/>
  <c r="M635" i="14"/>
  <c r="N629" i="14"/>
  <c r="N628" i="14" s="1"/>
  <c r="N627" i="14" s="1"/>
  <c r="N626" i="14" s="1"/>
  <c r="N625" i="14" s="1"/>
  <c r="N624" i="14" s="1"/>
  <c r="N623" i="14" s="1"/>
  <c r="M628" i="14"/>
  <c r="M627" i="14" s="1"/>
  <c r="M626" i="14" s="1"/>
  <c r="M625" i="14" s="1"/>
  <c r="M624" i="14" s="1"/>
  <c r="M623" i="14" s="1"/>
  <c r="N620" i="14"/>
  <c r="N619" i="14" s="1"/>
  <c r="N618" i="14" s="1"/>
  <c r="N617" i="14" s="1"/>
  <c r="N616" i="14" s="1"/>
  <c r="N615" i="14" s="1"/>
  <c r="N614" i="14" s="1"/>
  <c r="M619" i="14"/>
  <c r="M618" i="14" s="1"/>
  <c r="M617" i="14" s="1"/>
  <c r="M616" i="14" s="1"/>
  <c r="M615" i="14" s="1"/>
  <c r="M614" i="14" s="1"/>
  <c r="N613" i="14"/>
  <c r="N612" i="14" s="1"/>
  <c r="N611" i="14" s="1"/>
  <c r="N610" i="14" s="1"/>
  <c r="N609" i="14" s="1"/>
  <c r="N608" i="14" s="1"/>
  <c r="N607" i="14" s="1"/>
  <c r="M612" i="14"/>
  <c r="M611" i="14" s="1"/>
  <c r="M610" i="14" s="1"/>
  <c r="M609" i="14" s="1"/>
  <c r="M608" i="14" s="1"/>
  <c r="M607" i="14" s="1"/>
  <c r="N606" i="14"/>
  <c r="N605" i="14" s="1"/>
  <c r="N604" i="14" s="1"/>
  <c r="N603" i="14" s="1"/>
  <c r="N602" i="14" s="1"/>
  <c r="M605" i="14"/>
  <c r="M604" i="14" s="1"/>
  <c r="M603" i="14" s="1"/>
  <c r="M602" i="14" s="1"/>
  <c r="N601" i="14"/>
  <c r="N600" i="14" s="1"/>
  <c r="N599" i="14" s="1"/>
  <c r="N598" i="14" s="1"/>
  <c r="M600" i="14"/>
  <c r="M599" i="14" s="1"/>
  <c r="M598" i="14" s="1"/>
  <c r="M596" i="14"/>
  <c r="N595" i="14"/>
  <c r="N594" i="14" s="1"/>
  <c r="M594" i="14"/>
  <c r="N592" i="14"/>
  <c r="N591" i="14" s="1"/>
  <c r="N590" i="14" s="1"/>
  <c r="M591" i="14"/>
  <c r="M590" i="14" s="1"/>
  <c r="N586" i="14"/>
  <c r="N585" i="14" s="1"/>
  <c r="N584" i="14" s="1"/>
  <c r="N583" i="14" s="1"/>
  <c r="N582" i="14" s="1"/>
  <c r="M585" i="14"/>
  <c r="M584" i="14" s="1"/>
  <c r="M583" i="14" s="1"/>
  <c r="M582" i="14" s="1"/>
  <c r="N581" i="14"/>
  <c r="N580" i="14"/>
  <c r="N579" i="14"/>
  <c r="M578" i="14"/>
  <c r="M577" i="14" s="1"/>
  <c r="M576" i="14" s="1"/>
  <c r="M575" i="14" s="1"/>
  <c r="N570" i="14"/>
  <c r="N569" i="14" s="1"/>
  <c r="N568" i="14" s="1"/>
  <c r="N567" i="14" s="1"/>
  <c r="N566" i="14" s="1"/>
  <c r="N565" i="14" s="1"/>
  <c r="N564" i="14" s="1"/>
  <c r="M569" i="14"/>
  <c r="M568" i="14" s="1"/>
  <c r="M567" i="14" s="1"/>
  <c r="M566" i="14" s="1"/>
  <c r="M565" i="14" s="1"/>
  <c r="M564" i="14" s="1"/>
  <c r="N563" i="14"/>
  <c r="N562" i="14" s="1"/>
  <c r="N561" i="14" s="1"/>
  <c r="N560" i="14" s="1"/>
  <c r="N559" i="14" s="1"/>
  <c r="N558" i="14" s="1"/>
  <c r="N557" i="14" s="1"/>
  <c r="M562" i="14"/>
  <c r="M561" i="14" s="1"/>
  <c r="M560" i="14" s="1"/>
  <c r="M559" i="14" s="1"/>
  <c r="M558" i="14" s="1"/>
  <c r="M557" i="14" s="1"/>
  <c r="N556" i="14"/>
  <c r="N555" i="14"/>
  <c r="M554" i="14"/>
  <c r="M553" i="14" s="1"/>
  <c r="M552" i="14" s="1"/>
  <c r="M551" i="14" s="1"/>
  <c r="M550" i="14" s="1"/>
  <c r="N549" i="14"/>
  <c r="N548" i="14"/>
  <c r="N547" i="14"/>
  <c r="M546" i="14"/>
  <c r="M545" i="14" s="1"/>
  <c r="M544" i="14" s="1"/>
  <c r="M543" i="14" s="1"/>
  <c r="M542" i="14" s="1"/>
  <c r="N538" i="14"/>
  <c r="M533" i="14"/>
  <c r="N517" i="14"/>
  <c r="N516" i="14" s="1"/>
  <c r="N515" i="14" s="1"/>
  <c r="N514" i="14" s="1"/>
  <c r="M516" i="14"/>
  <c r="M515" i="14" s="1"/>
  <c r="M514" i="14" s="1"/>
  <c r="N513" i="14"/>
  <c r="N512" i="14" s="1"/>
  <c r="M512" i="14"/>
  <c r="N511" i="14"/>
  <c r="N510" i="14" s="1"/>
  <c r="M510" i="14"/>
  <c r="N506" i="14"/>
  <c r="N505" i="14" s="1"/>
  <c r="N504" i="14" s="1"/>
  <c r="N503" i="14" s="1"/>
  <c r="M505" i="14"/>
  <c r="M504" i="14" s="1"/>
  <c r="M503" i="14" s="1"/>
  <c r="N502" i="14"/>
  <c r="N501" i="14" s="1"/>
  <c r="M501" i="14"/>
  <c r="N500" i="14"/>
  <c r="N499" i="14" s="1"/>
  <c r="M499" i="14"/>
  <c r="N495" i="14"/>
  <c r="N494" i="14" s="1"/>
  <c r="N493" i="14" s="1"/>
  <c r="N492" i="14" s="1"/>
  <c r="N491" i="14" s="1"/>
  <c r="M494" i="14"/>
  <c r="M493" i="14" s="1"/>
  <c r="M492" i="14" s="1"/>
  <c r="M491" i="14" s="1"/>
  <c r="N489" i="14"/>
  <c r="N488" i="14" s="1"/>
  <c r="N487" i="14" s="1"/>
  <c r="N486" i="14" s="1"/>
  <c r="N485" i="14" s="1"/>
  <c r="N484" i="14" s="1"/>
  <c r="M488" i="14"/>
  <c r="M487" i="14" s="1"/>
  <c r="M486" i="14" s="1"/>
  <c r="M485" i="14" s="1"/>
  <c r="M484" i="14" s="1"/>
  <c r="N479" i="14"/>
  <c r="M482" i="14"/>
  <c r="M481" i="14" s="1"/>
  <c r="M480" i="14" s="1"/>
  <c r="M479" i="14" s="1"/>
  <c r="M473" i="14" s="1"/>
  <c r="N472" i="14"/>
  <c r="N471" i="14" s="1"/>
  <c r="N470" i="14" s="1"/>
  <c r="N469" i="14" s="1"/>
  <c r="N468" i="14" s="1"/>
  <c r="N467" i="14" s="1"/>
  <c r="M471" i="14"/>
  <c r="M470" i="14" s="1"/>
  <c r="M469" i="14" s="1"/>
  <c r="M468" i="14" s="1"/>
  <c r="M467" i="14" s="1"/>
  <c r="N465" i="14"/>
  <c r="N464" i="14" s="1"/>
  <c r="N463" i="14" s="1"/>
  <c r="N462" i="14" s="1"/>
  <c r="N461" i="14" s="1"/>
  <c r="N460" i="14" s="1"/>
  <c r="N451" i="14" s="1"/>
  <c r="M464" i="14"/>
  <c r="M463" i="14" s="1"/>
  <c r="M462" i="14" s="1"/>
  <c r="M461" i="14" s="1"/>
  <c r="M460" i="14" s="1"/>
  <c r="M451" i="14" s="1"/>
  <c r="N450" i="14"/>
  <c r="N449" i="14" s="1"/>
  <c r="N448" i="14" s="1"/>
  <c r="N447" i="14" s="1"/>
  <c r="N446" i="14" s="1"/>
  <c r="N445" i="14" s="1"/>
  <c r="M449" i="14"/>
  <c r="M448" i="14" s="1"/>
  <c r="M447" i="14" s="1"/>
  <c r="M446" i="14" s="1"/>
  <c r="M445" i="14" s="1"/>
  <c r="N444" i="14"/>
  <c r="N443" i="14" s="1"/>
  <c r="M443" i="14"/>
  <c r="N442" i="14"/>
  <c r="N441" i="14" s="1"/>
  <c r="M441" i="14"/>
  <c r="N438" i="14"/>
  <c r="N437" i="14" s="1"/>
  <c r="N436" i="14" s="1"/>
  <c r="N435" i="14" s="1"/>
  <c r="M437" i="14"/>
  <c r="M436" i="14" s="1"/>
  <c r="M435" i="14" s="1"/>
  <c r="N433" i="14"/>
  <c r="N432" i="14" s="1"/>
  <c r="N431" i="14" s="1"/>
  <c r="N430" i="14" s="1"/>
  <c r="N429" i="14" s="1"/>
  <c r="M432" i="14"/>
  <c r="M431" i="14" s="1"/>
  <c r="M430" i="14" s="1"/>
  <c r="M429" i="14" s="1"/>
  <c r="N428" i="14"/>
  <c r="N427" i="14" s="1"/>
  <c r="N426" i="14" s="1"/>
  <c r="N425" i="14" s="1"/>
  <c r="N424" i="14" s="1"/>
  <c r="M427" i="14"/>
  <c r="M426" i="14" s="1"/>
  <c r="M425" i="14" s="1"/>
  <c r="M424" i="14" s="1"/>
  <c r="N413" i="14"/>
  <c r="N412" i="14" s="1"/>
  <c r="N411" i="14" s="1"/>
  <c r="M412" i="14"/>
  <c r="M411" i="14" s="1"/>
  <c r="N410" i="14"/>
  <c r="N409" i="14" s="1"/>
  <c r="M409" i="14"/>
  <c r="N408" i="14"/>
  <c r="N407" i="14" s="1"/>
  <c r="M407" i="14"/>
  <c r="N401" i="14"/>
  <c r="N400" i="14" s="1"/>
  <c r="N399" i="14" s="1"/>
  <c r="N398" i="14" s="1"/>
  <c r="N397" i="14" s="1"/>
  <c r="M400" i="14"/>
  <c r="M399" i="14" s="1"/>
  <c r="M398" i="14" s="1"/>
  <c r="M397" i="14" s="1"/>
  <c r="N396" i="14"/>
  <c r="N395" i="14" s="1"/>
  <c r="N394" i="14" s="1"/>
  <c r="N393" i="14" s="1"/>
  <c r="M395" i="14"/>
  <c r="M394" i="14" s="1"/>
  <c r="M393" i="14" s="1"/>
  <c r="N392" i="14"/>
  <c r="N391" i="14" s="1"/>
  <c r="N390" i="14" s="1"/>
  <c r="N389" i="14" s="1"/>
  <c r="M391" i="14"/>
  <c r="M390" i="14" s="1"/>
  <c r="M389" i="14" s="1"/>
  <c r="M373" i="14"/>
  <c r="N369" i="14"/>
  <c r="N368" i="14" s="1"/>
  <c r="N367" i="14" s="1"/>
  <c r="N366" i="14" s="1"/>
  <c r="M368" i="14"/>
  <c r="M367" i="14" s="1"/>
  <c r="M366" i="14" s="1"/>
  <c r="N365" i="14"/>
  <c r="N364" i="14" s="1"/>
  <c r="N363" i="14" s="1"/>
  <c r="N362" i="14" s="1"/>
  <c r="M364" i="14"/>
  <c r="M363" i="14" s="1"/>
  <c r="M362" i="14" s="1"/>
  <c r="N361" i="14"/>
  <c r="N360" i="14" s="1"/>
  <c r="M360" i="14"/>
  <c r="N359" i="14"/>
  <c r="N358" i="14" s="1"/>
  <c r="M358" i="14"/>
  <c r="N357" i="14"/>
  <c r="N356" i="14" s="1"/>
  <c r="M356" i="14"/>
  <c r="N354" i="14"/>
  <c r="N353" i="14" s="1"/>
  <c r="M353" i="14"/>
  <c r="N350" i="14"/>
  <c r="N349" i="14" s="1"/>
  <c r="M349" i="14"/>
  <c r="N343" i="14"/>
  <c r="M342" i="14"/>
  <c r="N341" i="14"/>
  <c r="N340" i="14" s="1"/>
  <c r="M340" i="14"/>
  <c r="N338" i="14"/>
  <c r="N337" i="14" s="1"/>
  <c r="M337" i="14"/>
  <c r="N336" i="14"/>
  <c r="N335" i="14" s="1"/>
  <c r="M335" i="14"/>
  <c r="N333" i="14"/>
  <c r="N332" i="14" s="1"/>
  <c r="M332" i="14"/>
  <c r="N331" i="14"/>
  <c r="N330" i="14" s="1"/>
  <c r="M330" i="14"/>
  <c r="N326" i="14"/>
  <c r="N325" i="14" s="1"/>
  <c r="N324" i="14" s="1"/>
  <c r="N323" i="14" s="1"/>
  <c r="N322" i="14" s="1"/>
  <c r="M325" i="14"/>
  <c r="M324" i="14" s="1"/>
  <c r="M323" i="14" s="1"/>
  <c r="M322" i="14" s="1"/>
  <c r="M319" i="14"/>
  <c r="M318" i="14" s="1"/>
  <c r="M316" i="14"/>
  <c r="M315" i="14" s="1"/>
  <c r="N314" i="14"/>
  <c r="N313" i="14" s="1"/>
  <c r="M313" i="14"/>
  <c r="N312" i="14"/>
  <c r="M310" i="14"/>
  <c r="M304" i="14"/>
  <c r="M302" i="14"/>
  <c r="M299" i="14"/>
  <c r="M297" i="14"/>
  <c r="M295" i="14"/>
  <c r="N294" i="14"/>
  <c r="N293" i="14" s="1"/>
  <c r="M293" i="14"/>
  <c r="N292" i="14"/>
  <c r="N291" i="14"/>
  <c r="M290" i="14"/>
  <c r="N289" i="14"/>
  <c r="N288" i="14"/>
  <c r="M287" i="14"/>
  <c r="N286" i="14"/>
  <c r="N285" i="14"/>
  <c r="M284" i="14"/>
  <c r="N281" i="14"/>
  <c r="N280" i="14" s="1"/>
  <c r="N279" i="14" s="1"/>
  <c r="N278" i="14" s="1"/>
  <c r="M280" i="14"/>
  <c r="M279" i="14" s="1"/>
  <c r="M278" i="14" s="1"/>
  <c r="N269" i="14"/>
  <c r="N268" i="14" s="1"/>
  <c r="N267" i="14" s="1"/>
  <c r="N266" i="14" s="1"/>
  <c r="N265" i="14" s="1"/>
  <c r="M268" i="14"/>
  <c r="M267" i="14" s="1"/>
  <c r="M266" i="14" s="1"/>
  <c r="M265" i="14" s="1"/>
  <c r="N264" i="14"/>
  <c r="N263" i="14" s="1"/>
  <c r="N262" i="14" s="1"/>
  <c r="N261" i="14" s="1"/>
  <c r="N260" i="14" s="1"/>
  <c r="M263" i="14"/>
  <c r="M262" i="14" s="1"/>
  <c r="M261" i="14" s="1"/>
  <c r="M260" i="14" s="1"/>
  <c r="M259" i="14" s="1"/>
  <c r="N258" i="14"/>
  <c r="N257" i="14" s="1"/>
  <c r="N256" i="14" s="1"/>
  <c r="N255" i="14" s="1"/>
  <c r="M257" i="14"/>
  <c r="M256" i="14" s="1"/>
  <c r="M255" i="14" s="1"/>
  <c r="N254" i="14"/>
  <c r="N253" i="14" s="1"/>
  <c r="M253" i="14"/>
  <c r="N252" i="14"/>
  <c r="N251" i="14" s="1"/>
  <c r="M251" i="14"/>
  <c r="N249" i="14"/>
  <c r="N248" i="14" s="1"/>
  <c r="N247" i="14" s="1"/>
  <c r="M248" i="14"/>
  <c r="M247" i="14" s="1"/>
  <c r="N242" i="14"/>
  <c r="M241" i="14"/>
  <c r="M240" i="14" s="1"/>
  <c r="M239" i="14" s="1"/>
  <c r="M238" i="14" s="1"/>
  <c r="M237" i="14" s="1"/>
  <c r="N236" i="14"/>
  <c r="N235" i="14" s="1"/>
  <c r="N234" i="14" s="1"/>
  <c r="N233" i="14" s="1"/>
  <c r="M235" i="14"/>
  <c r="M234" i="14" s="1"/>
  <c r="M233" i="14" s="1"/>
  <c r="N232" i="14"/>
  <c r="N231" i="14" s="1"/>
  <c r="N230" i="14" s="1"/>
  <c r="N229" i="14" s="1"/>
  <c r="M231" i="14"/>
  <c r="M230" i="14" s="1"/>
  <c r="M229" i="14" s="1"/>
  <c r="N224" i="14"/>
  <c r="N223" i="14" s="1"/>
  <c r="M223" i="14"/>
  <c r="N222" i="14"/>
  <c r="N221" i="14" s="1"/>
  <c r="M221" i="14"/>
  <c r="N217" i="14"/>
  <c r="N216" i="14" s="1"/>
  <c r="N215" i="14" s="1"/>
  <c r="M216" i="14"/>
  <c r="M215" i="14" s="1"/>
  <c r="N214" i="14"/>
  <c r="N213" i="14" s="1"/>
  <c r="N212" i="14" s="1"/>
  <c r="M213" i="14"/>
  <c r="M212" i="14" s="1"/>
  <c r="N209" i="14"/>
  <c r="N208" i="14" s="1"/>
  <c r="M208" i="14"/>
  <c r="N207" i="14"/>
  <c r="N206" i="14" s="1"/>
  <c r="M206" i="14"/>
  <c r="N200" i="14"/>
  <c r="N199" i="14" s="1"/>
  <c r="M199" i="14"/>
  <c r="N198" i="14"/>
  <c r="N197" i="14" s="1"/>
  <c r="M197" i="14"/>
  <c r="N196" i="14"/>
  <c r="N195" i="14" s="1"/>
  <c r="M195" i="14"/>
  <c r="N190" i="14"/>
  <c r="N189" i="14"/>
  <c r="N188" i="14"/>
  <c r="M187" i="14"/>
  <c r="M186" i="14" s="1"/>
  <c r="M185" i="14" s="1"/>
  <c r="N184" i="14"/>
  <c r="N183" i="14" s="1"/>
  <c r="M183" i="14"/>
  <c r="N181" i="14"/>
  <c r="M180" i="14"/>
  <c r="N175" i="14"/>
  <c r="N174" i="14"/>
  <c r="N173" i="14"/>
  <c r="M172" i="14"/>
  <c r="M171" i="14" s="1"/>
  <c r="M170" i="14" s="1"/>
  <c r="N169" i="14"/>
  <c r="N168" i="14" s="1"/>
  <c r="N167" i="14" s="1"/>
  <c r="N166" i="14" s="1"/>
  <c r="M168" i="14"/>
  <c r="M167" i="14" s="1"/>
  <c r="M166" i="14" s="1"/>
  <c r="M161" i="14"/>
  <c r="M159" i="14"/>
  <c r="N158" i="14"/>
  <c r="N157" i="14" s="1"/>
  <c r="M157" i="14"/>
  <c r="N156" i="14"/>
  <c r="N155" i="14" s="1"/>
  <c r="M155" i="14"/>
  <c r="N153" i="14"/>
  <c r="N152" i="14" s="1"/>
  <c r="M152" i="14"/>
  <c r="N151" i="14"/>
  <c r="N150" i="14" s="1"/>
  <c r="M150" i="14"/>
  <c r="N149" i="14"/>
  <c r="N148" i="14" s="1"/>
  <c r="M148" i="14"/>
  <c r="N146" i="14"/>
  <c r="N145" i="14"/>
  <c r="M144" i="14"/>
  <c r="N143" i="14"/>
  <c r="N142" i="14" s="1"/>
  <c r="M142" i="14"/>
  <c r="N141" i="14"/>
  <c r="N140" i="14" s="1"/>
  <c r="M140" i="14"/>
  <c r="N139" i="14"/>
  <c r="N138" i="14" s="1"/>
  <c r="M138" i="14"/>
  <c r="N137" i="14"/>
  <c r="N136" i="14" s="1"/>
  <c r="M136" i="14"/>
  <c r="N133" i="14"/>
  <c r="N132" i="14"/>
  <c r="M131" i="14"/>
  <c r="M130" i="14" s="1"/>
  <c r="M129" i="14" s="1"/>
  <c r="N127" i="14"/>
  <c r="N126" i="14" s="1"/>
  <c r="N125" i="14" s="1"/>
  <c r="N124" i="14" s="1"/>
  <c r="M126" i="14"/>
  <c r="M125" i="14" s="1"/>
  <c r="M124" i="14" s="1"/>
  <c r="N123" i="14"/>
  <c r="N122" i="14" s="1"/>
  <c r="M122" i="14"/>
  <c r="N121" i="14"/>
  <c r="N120" i="14" s="1"/>
  <c r="M120" i="14"/>
  <c r="N119" i="14"/>
  <c r="N118" i="14"/>
  <c r="M117" i="14"/>
  <c r="N113" i="14"/>
  <c r="N112" i="14" s="1"/>
  <c r="N111" i="14" s="1"/>
  <c r="M112" i="14"/>
  <c r="M111" i="14" s="1"/>
  <c r="M109" i="14"/>
  <c r="M108" i="14" s="1"/>
  <c r="N104" i="14"/>
  <c r="N103" i="14" s="1"/>
  <c r="N102" i="14" s="1"/>
  <c r="N101" i="14" s="1"/>
  <c r="M103" i="14"/>
  <c r="M102" i="14" s="1"/>
  <c r="M101" i="14" s="1"/>
  <c r="N100" i="14"/>
  <c r="N99" i="14" s="1"/>
  <c r="N98" i="14" s="1"/>
  <c r="N97" i="14" s="1"/>
  <c r="N96" i="14" s="1"/>
  <c r="N95" i="14" s="1"/>
  <c r="M99" i="14"/>
  <c r="M98" i="14" s="1"/>
  <c r="M97" i="14" s="1"/>
  <c r="M96" i="14" s="1"/>
  <c r="M95" i="14" s="1"/>
  <c r="N94" i="14"/>
  <c r="N93" i="14" s="1"/>
  <c r="M93" i="14"/>
  <c r="N92" i="14"/>
  <c r="N91" i="14" s="1"/>
  <c r="M91" i="14"/>
  <c r="N90" i="14"/>
  <c r="N89" i="14"/>
  <c r="M88" i="14"/>
  <c r="N87" i="14"/>
  <c r="N86" i="14"/>
  <c r="M85" i="14"/>
  <c r="N84" i="14"/>
  <c r="N83" i="14" s="1"/>
  <c r="M83" i="14"/>
  <c r="N82" i="14"/>
  <c r="N81" i="14" s="1"/>
  <c r="M81" i="14"/>
  <c r="N80" i="14"/>
  <c r="N79" i="14" s="1"/>
  <c r="M79" i="14"/>
  <c r="N78" i="14"/>
  <c r="N77" i="14"/>
  <c r="N76" i="14"/>
  <c r="M75" i="14"/>
  <c r="M70" i="14"/>
  <c r="N69" i="14"/>
  <c r="N68" i="14" s="1"/>
  <c r="M68" i="14"/>
  <c r="N63" i="14"/>
  <c r="N62" i="14" s="1"/>
  <c r="N61" i="14" s="1"/>
  <c r="N60" i="14" s="1"/>
  <c r="M62" i="14"/>
  <c r="M61" i="14" s="1"/>
  <c r="M60" i="14" s="1"/>
  <c r="N56" i="14"/>
  <c r="N55" i="14" s="1"/>
  <c r="M55" i="14"/>
  <c r="N54" i="14"/>
  <c r="N53" i="14" s="1"/>
  <c r="M53" i="14"/>
  <c r="N49" i="14"/>
  <c r="N48" i="14" s="1"/>
  <c r="N47" i="14" s="1"/>
  <c r="N46" i="14" s="1"/>
  <c r="M48" i="14"/>
  <c r="M47" i="14" s="1"/>
  <c r="M46" i="14" s="1"/>
  <c r="N43" i="14"/>
  <c r="N42" i="14" s="1"/>
  <c r="M42" i="14"/>
  <c r="N41" i="14"/>
  <c r="N40" i="14" s="1"/>
  <c r="M40" i="14"/>
  <c r="N39" i="14"/>
  <c r="N38" i="14"/>
  <c r="N37" i="14"/>
  <c r="M36" i="14"/>
  <c r="N30" i="14"/>
  <c r="N29" i="14" s="1"/>
  <c r="N28" i="14" s="1"/>
  <c r="N27" i="14" s="1"/>
  <c r="N26" i="14" s="1"/>
  <c r="M29" i="14"/>
  <c r="M28" i="14" s="1"/>
  <c r="M27" i="14" s="1"/>
  <c r="M26" i="14" s="1"/>
  <c r="N25" i="14"/>
  <c r="N24" i="14" s="1"/>
  <c r="N23" i="14" s="1"/>
  <c r="N22" i="14" s="1"/>
  <c r="M24" i="14"/>
  <c r="M23" i="14" s="1"/>
  <c r="M22" i="14" s="1"/>
  <c r="N21" i="14"/>
  <c r="N20" i="14" s="1"/>
  <c r="M20" i="14"/>
  <c r="N19" i="14"/>
  <c r="N18" i="14"/>
  <c r="M17" i="14"/>
  <c r="N16" i="14"/>
  <c r="N15" i="14" s="1"/>
  <c r="M15" i="14"/>
  <c r="K1004" i="14"/>
  <c r="K1003" i="14" s="1"/>
  <c r="K1002" i="14" s="1"/>
  <c r="K1001" i="14" s="1"/>
  <c r="J1003" i="14"/>
  <c r="J1002" i="14" s="1"/>
  <c r="J1001" i="14" s="1"/>
  <c r="K1000" i="14"/>
  <c r="K999" i="14" s="1"/>
  <c r="K998" i="14" s="1"/>
  <c r="K997" i="14" s="1"/>
  <c r="J999" i="14"/>
  <c r="J998" i="14" s="1"/>
  <c r="J997" i="14" s="1"/>
  <c r="K993" i="14"/>
  <c r="K992" i="14" s="1"/>
  <c r="J992" i="14"/>
  <c r="J990" i="14"/>
  <c r="K988" i="14"/>
  <c r="K987" i="14"/>
  <c r="K986" i="14"/>
  <c r="J985" i="14"/>
  <c r="J984" i="14" s="1"/>
  <c r="J983" i="14" s="1"/>
  <c r="K982" i="14"/>
  <c r="K981" i="14"/>
  <c r="J980" i="14"/>
  <c r="J979" i="14" s="1"/>
  <c r="J978" i="14" s="1"/>
  <c r="K976" i="14"/>
  <c r="K975" i="14"/>
  <c r="J974" i="14"/>
  <c r="J973" i="14" s="1"/>
  <c r="J972" i="14" s="1"/>
  <c r="J971" i="14" s="1"/>
  <c r="K969" i="14"/>
  <c r="K968" i="14" s="1"/>
  <c r="J968" i="14"/>
  <c r="K967" i="14"/>
  <c r="K966" i="14"/>
  <c r="K965" i="14"/>
  <c r="J964" i="14"/>
  <c r="K956" i="14"/>
  <c r="K955" i="14"/>
  <c r="J954" i="14"/>
  <c r="J953" i="14" s="1"/>
  <c r="J952" i="14" s="1"/>
  <c r="J951" i="14" s="1"/>
  <c r="J950" i="14" s="1"/>
  <c r="K949" i="14"/>
  <c r="K948" i="14" s="1"/>
  <c r="K947" i="14" s="1"/>
  <c r="K946" i="14" s="1"/>
  <c r="J948" i="14"/>
  <c r="J947" i="14" s="1"/>
  <c r="J946" i="14" s="1"/>
  <c r="J944" i="14"/>
  <c r="K943" i="14"/>
  <c r="K942" i="14" s="1"/>
  <c r="J942" i="14"/>
  <c r="K941" i="14"/>
  <c r="K940" i="14" s="1"/>
  <c r="J940" i="14"/>
  <c r="K939" i="14"/>
  <c r="K938" i="14" s="1"/>
  <c r="J938" i="14"/>
  <c r="K933" i="14"/>
  <c r="K932" i="14"/>
  <c r="K931" i="14"/>
  <c r="J930" i="14"/>
  <c r="J929" i="14" s="1"/>
  <c r="K928" i="14"/>
  <c r="K927" i="14" s="1"/>
  <c r="J927" i="14"/>
  <c r="K926" i="14"/>
  <c r="K925" i="14"/>
  <c r="J924" i="14"/>
  <c r="K920" i="14"/>
  <c r="K919" i="14" s="1"/>
  <c r="K918" i="14" s="1"/>
  <c r="K917" i="14" s="1"/>
  <c r="K916" i="14" s="1"/>
  <c r="J919" i="14"/>
  <c r="J918" i="14" s="1"/>
  <c r="J917" i="14" s="1"/>
  <c r="J916" i="14" s="1"/>
  <c r="K913" i="14"/>
  <c r="K912" i="14" s="1"/>
  <c r="K911" i="14" s="1"/>
  <c r="K910" i="14" s="1"/>
  <c r="K909" i="14" s="1"/>
  <c r="K908" i="14" s="1"/>
  <c r="K907" i="14" s="1"/>
  <c r="J912" i="14"/>
  <c r="J911" i="14" s="1"/>
  <c r="J910" i="14" s="1"/>
  <c r="J909" i="14" s="1"/>
  <c r="J908" i="14" s="1"/>
  <c r="J907" i="14" s="1"/>
  <c r="K906" i="14"/>
  <c r="K905" i="14" s="1"/>
  <c r="K904" i="14" s="1"/>
  <c r="K903" i="14" s="1"/>
  <c r="K902" i="14" s="1"/>
  <c r="K901" i="14" s="1"/>
  <c r="J905" i="14"/>
  <c r="J904" i="14" s="1"/>
  <c r="J903" i="14" s="1"/>
  <c r="J902" i="14" s="1"/>
  <c r="J901" i="14" s="1"/>
  <c r="K900" i="14"/>
  <c r="K899" i="14" s="1"/>
  <c r="K898" i="14" s="1"/>
  <c r="K897" i="14" s="1"/>
  <c r="K896" i="14" s="1"/>
  <c r="K895" i="14" s="1"/>
  <c r="J899" i="14"/>
  <c r="J898" i="14" s="1"/>
  <c r="J897" i="14" s="1"/>
  <c r="J896" i="14" s="1"/>
  <c r="J895" i="14" s="1"/>
  <c r="K894" i="14"/>
  <c r="K893" i="14" s="1"/>
  <c r="K892" i="14" s="1"/>
  <c r="K891" i="14" s="1"/>
  <c r="K890" i="14" s="1"/>
  <c r="K889" i="14" s="1"/>
  <c r="J893" i="14"/>
  <c r="J892" i="14" s="1"/>
  <c r="J891" i="14" s="1"/>
  <c r="J890" i="14" s="1"/>
  <c r="J889" i="14" s="1"/>
  <c r="K887" i="14"/>
  <c r="K886" i="14" s="1"/>
  <c r="K885" i="14" s="1"/>
  <c r="K884" i="14" s="1"/>
  <c r="K883" i="14" s="1"/>
  <c r="K882" i="14" s="1"/>
  <c r="K881" i="14" s="1"/>
  <c r="J886" i="14"/>
  <c r="J885" i="14" s="1"/>
  <c r="J884" i="14" s="1"/>
  <c r="J883" i="14" s="1"/>
  <c r="J882" i="14" s="1"/>
  <c r="J881" i="14" s="1"/>
  <c r="K878" i="14"/>
  <c r="K877" i="14" s="1"/>
  <c r="J877" i="14"/>
  <c r="K876" i="14"/>
  <c r="K875" i="14" s="1"/>
  <c r="J875" i="14"/>
  <c r="K874" i="14"/>
  <c r="K873" i="14" s="1"/>
  <c r="J873" i="14"/>
  <c r="K872" i="14"/>
  <c r="K871" i="14" s="1"/>
  <c r="J871" i="14"/>
  <c r="K865" i="14"/>
  <c r="K864" i="14" s="1"/>
  <c r="K863" i="14" s="1"/>
  <c r="J864" i="14"/>
  <c r="J863" i="14" s="1"/>
  <c r="K862" i="14"/>
  <c r="K861" i="14" s="1"/>
  <c r="K860" i="14" s="1"/>
  <c r="J861" i="14"/>
  <c r="J860" i="14" s="1"/>
  <c r="K859" i="14"/>
  <c r="K858" i="14" s="1"/>
  <c r="K857" i="14" s="1"/>
  <c r="J858" i="14"/>
  <c r="J857" i="14" s="1"/>
  <c r="K854" i="14"/>
  <c r="K853" i="14" s="1"/>
  <c r="J853" i="14"/>
  <c r="K852" i="14"/>
  <c r="K851" i="14"/>
  <c r="K850" i="14"/>
  <c r="J849" i="14"/>
  <c r="K846" i="14"/>
  <c r="K845" i="14" s="1"/>
  <c r="J845" i="14"/>
  <c r="K844" i="14"/>
  <c r="K843" i="14" s="1"/>
  <c r="J843" i="14"/>
  <c r="K838" i="14"/>
  <c r="K837" i="14" s="1"/>
  <c r="J837" i="14"/>
  <c r="K836" i="14"/>
  <c r="K835" i="14" s="1"/>
  <c r="J835" i="14"/>
  <c r="K834" i="14"/>
  <c r="K833" i="14" s="1"/>
  <c r="J833" i="14"/>
  <c r="K832" i="14"/>
  <c r="K831" i="14" s="1"/>
  <c r="J831" i="14"/>
  <c r="K830" i="14"/>
  <c r="K829" i="14" s="1"/>
  <c r="J829" i="14"/>
  <c r="K826" i="14"/>
  <c r="K825" i="14" s="1"/>
  <c r="J825" i="14"/>
  <c r="K824" i="14"/>
  <c r="K823" i="14" s="1"/>
  <c r="J823" i="14"/>
  <c r="K816" i="14"/>
  <c r="K815" i="14" s="1"/>
  <c r="J815" i="14"/>
  <c r="K814" i="14"/>
  <c r="K813" i="14" s="1"/>
  <c r="J813" i="14"/>
  <c r="J806" i="14"/>
  <c r="J805" i="14" s="1"/>
  <c r="J804" i="14" s="1"/>
  <c r="K803" i="14"/>
  <c r="K802" i="14" s="1"/>
  <c r="K801" i="14" s="1"/>
  <c r="K800" i="14" s="1"/>
  <c r="J802" i="14"/>
  <c r="J801" i="14" s="1"/>
  <c r="J800" i="14" s="1"/>
  <c r="K797" i="14"/>
  <c r="K796" i="14" s="1"/>
  <c r="K795" i="14" s="1"/>
  <c r="K794" i="14" s="1"/>
  <c r="K793" i="14" s="1"/>
  <c r="K792" i="14" s="1"/>
  <c r="J796" i="14"/>
  <c r="J795" i="14" s="1"/>
  <c r="J794" i="14" s="1"/>
  <c r="J793" i="14" s="1"/>
  <c r="J792" i="14" s="1"/>
  <c r="K790" i="14"/>
  <c r="K789" i="14"/>
  <c r="K788" i="14"/>
  <c r="J787" i="14"/>
  <c r="J786" i="14" s="1"/>
  <c r="J785" i="14" s="1"/>
  <c r="J784" i="14" s="1"/>
  <c r="J783" i="14" s="1"/>
  <c r="J782" i="14" s="1"/>
  <c r="K781" i="14"/>
  <c r="K780" i="14" s="1"/>
  <c r="K779" i="14" s="1"/>
  <c r="K778" i="14" s="1"/>
  <c r="K777" i="14" s="1"/>
  <c r="K776" i="14" s="1"/>
  <c r="K775" i="14" s="1"/>
  <c r="J780" i="14"/>
  <c r="J779" i="14" s="1"/>
  <c r="J778" i="14" s="1"/>
  <c r="J777" i="14" s="1"/>
  <c r="J776" i="14" s="1"/>
  <c r="J775" i="14" s="1"/>
  <c r="J771" i="14"/>
  <c r="J770" i="14" s="1"/>
  <c r="J769" i="14" s="1"/>
  <c r="J768" i="14" s="1"/>
  <c r="J767" i="14" s="1"/>
  <c r="J760" i="14" s="1"/>
  <c r="K759" i="14"/>
  <c r="K758" i="14" s="1"/>
  <c r="K757" i="14" s="1"/>
  <c r="K756" i="14" s="1"/>
  <c r="K755" i="14" s="1"/>
  <c r="K754" i="14" s="1"/>
  <c r="J758" i="14"/>
  <c r="J757" i="14" s="1"/>
  <c r="J756" i="14" s="1"/>
  <c r="J755" i="14" s="1"/>
  <c r="J754" i="14" s="1"/>
  <c r="J752" i="14"/>
  <c r="K751" i="14"/>
  <c r="K750" i="14" s="1"/>
  <c r="J750" i="14"/>
  <c r="K746" i="14"/>
  <c r="K745" i="14" s="1"/>
  <c r="J745" i="14"/>
  <c r="K744" i="14"/>
  <c r="K743" i="14"/>
  <c r="J742" i="14"/>
  <c r="K736" i="14"/>
  <c r="K735" i="14"/>
  <c r="J734" i="14"/>
  <c r="J733" i="14" s="1"/>
  <c r="K732" i="14"/>
  <c r="K731" i="14" s="1"/>
  <c r="K730" i="14" s="1"/>
  <c r="J731" i="14"/>
  <c r="J730" i="14" s="1"/>
  <c r="K727" i="14"/>
  <c r="K726" i="14"/>
  <c r="J725" i="14"/>
  <c r="K724" i="14"/>
  <c r="K723" i="14"/>
  <c r="K722" i="14"/>
  <c r="K721" i="14"/>
  <c r="J720" i="14"/>
  <c r="K719" i="14"/>
  <c r="K718" i="14" s="1"/>
  <c r="J718" i="14"/>
  <c r="K716" i="14"/>
  <c r="K715" i="14" s="1"/>
  <c r="J715" i="14"/>
  <c r="K714" i="14"/>
  <c r="K713" i="14"/>
  <c r="J712" i="14"/>
  <c r="K709" i="14"/>
  <c r="K708" i="14" s="1"/>
  <c r="J708" i="14"/>
  <c r="K707" i="14"/>
  <c r="K706" i="14" s="1"/>
  <c r="J706" i="14"/>
  <c r="K705" i="14"/>
  <c r="K704" i="14"/>
  <c r="K703" i="14"/>
  <c r="J702" i="14"/>
  <c r="K697" i="14"/>
  <c r="K696" i="14" s="1"/>
  <c r="K695" i="14" s="1"/>
  <c r="K694" i="14" s="1"/>
  <c r="K693" i="14" s="1"/>
  <c r="K692" i="14" s="1"/>
  <c r="J696" i="14"/>
  <c r="J695" i="14" s="1"/>
  <c r="J694" i="14" s="1"/>
  <c r="J693" i="14" s="1"/>
  <c r="J692" i="14" s="1"/>
  <c r="K691" i="14"/>
  <c r="K690" i="14" s="1"/>
  <c r="K689" i="14" s="1"/>
  <c r="K688" i="14" s="1"/>
  <c r="J690" i="14"/>
  <c r="J689" i="14" s="1"/>
  <c r="J688" i="14" s="1"/>
  <c r="K679" i="14"/>
  <c r="K678" i="14" s="1"/>
  <c r="J678" i="14"/>
  <c r="K677" i="14"/>
  <c r="K676" i="14" s="1"/>
  <c r="J676" i="14"/>
  <c r="K675" i="14"/>
  <c r="K674" i="14" s="1"/>
  <c r="J674" i="14"/>
  <c r="K673" i="14"/>
  <c r="K672" i="14" s="1"/>
  <c r="J672" i="14"/>
  <c r="K671" i="14"/>
  <c r="K670" i="14" s="1"/>
  <c r="J670" i="14"/>
  <c r="K669" i="14"/>
  <c r="K668" i="14" s="1"/>
  <c r="J668" i="14"/>
  <c r="K666" i="14"/>
  <c r="K665" i="14" s="1"/>
  <c r="K664" i="14" s="1"/>
  <c r="J665" i="14"/>
  <c r="J664" i="14" s="1"/>
  <c r="K654" i="14"/>
  <c r="K653" i="14"/>
  <c r="J652" i="14"/>
  <c r="K651" i="14"/>
  <c r="K650" i="14" s="1"/>
  <c r="J650" i="14"/>
  <c r="K648" i="14"/>
  <c r="K647" i="14" s="1"/>
  <c r="K646" i="14" s="1"/>
  <c r="J647" i="14"/>
  <c r="J646" i="14" s="1"/>
  <c r="K644" i="14"/>
  <c r="K643" i="14" s="1"/>
  <c r="J643" i="14"/>
  <c r="K638" i="14"/>
  <c r="K637" i="14" s="1"/>
  <c r="J637" i="14"/>
  <c r="K636" i="14"/>
  <c r="K635" i="14" s="1"/>
  <c r="J635" i="14"/>
  <c r="K629" i="14"/>
  <c r="K628" i="14" s="1"/>
  <c r="K627" i="14" s="1"/>
  <c r="K626" i="14" s="1"/>
  <c r="K625" i="14" s="1"/>
  <c r="K624" i="14" s="1"/>
  <c r="K623" i="14" s="1"/>
  <c r="J628" i="14"/>
  <c r="J627" i="14" s="1"/>
  <c r="J626" i="14" s="1"/>
  <c r="J625" i="14" s="1"/>
  <c r="J624" i="14" s="1"/>
  <c r="J623" i="14" s="1"/>
  <c r="K620" i="14"/>
  <c r="K619" i="14" s="1"/>
  <c r="K618" i="14" s="1"/>
  <c r="K617" i="14" s="1"/>
  <c r="K616" i="14" s="1"/>
  <c r="K615" i="14" s="1"/>
  <c r="K614" i="14" s="1"/>
  <c r="J619" i="14"/>
  <c r="J618" i="14" s="1"/>
  <c r="J617" i="14" s="1"/>
  <c r="J616" i="14" s="1"/>
  <c r="J615" i="14" s="1"/>
  <c r="J614" i="14" s="1"/>
  <c r="K613" i="14"/>
  <c r="K612" i="14" s="1"/>
  <c r="K611" i="14" s="1"/>
  <c r="K610" i="14" s="1"/>
  <c r="K609" i="14" s="1"/>
  <c r="K608" i="14" s="1"/>
  <c r="K607" i="14" s="1"/>
  <c r="J612" i="14"/>
  <c r="J611" i="14" s="1"/>
  <c r="J610" i="14" s="1"/>
  <c r="J609" i="14" s="1"/>
  <c r="J608" i="14" s="1"/>
  <c r="J607" i="14" s="1"/>
  <c r="K606" i="14"/>
  <c r="K605" i="14" s="1"/>
  <c r="K604" i="14" s="1"/>
  <c r="K603" i="14" s="1"/>
  <c r="K602" i="14" s="1"/>
  <c r="J605" i="14"/>
  <c r="J604" i="14" s="1"/>
  <c r="J603" i="14" s="1"/>
  <c r="J602" i="14" s="1"/>
  <c r="K601" i="14"/>
  <c r="K600" i="14" s="1"/>
  <c r="K599" i="14" s="1"/>
  <c r="K598" i="14" s="1"/>
  <c r="J600" i="14"/>
  <c r="J599" i="14" s="1"/>
  <c r="J598" i="14" s="1"/>
  <c r="K597" i="14"/>
  <c r="K596" i="14" s="1"/>
  <c r="J596" i="14"/>
  <c r="K595" i="14"/>
  <c r="K594" i="14" s="1"/>
  <c r="J594" i="14"/>
  <c r="K592" i="14"/>
  <c r="K591" i="14" s="1"/>
  <c r="K590" i="14" s="1"/>
  <c r="J591" i="14"/>
  <c r="J590" i="14" s="1"/>
  <c r="K586" i="14"/>
  <c r="K585" i="14" s="1"/>
  <c r="K584" i="14" s="1"/>
  <c r="K583" i="14" s="1"/>
  <c r="K582" i="14" s="1"/>
  <c r="J585" i="14"/>
  <c r="J584" i="14" s="1"/>
  <c r="J583" i="14" s="1"/>
  <c r="J582" i="14" s="1"/>
  <c r="K581" i="14"/>
  <c r="K580" i="14"/>
  <c r="K579" i="14"/>
  <c r="J578" i="14"/>
  <c r="J577" i="14" s="1"/>
  <c r="J576" i="14" s="1"/>
  <c r="J575" i="14" s="1"/>
  <c r="K570" i="14"/>
  <c r="K569" i="14" s="1"/>
  <c r="K568" i="14" s="1"/>
  <c r="K567" i="14" s="1"/>
  <c r="K566" i="14" s="1"/>
  <c r="K565" i="14" s="1"/>
  <c r="K564" i="14" s="1"/>
  <c r="J569" i="14"/>
  <c r="J568" i="14" s="1"/>
  <c r="J567" i="14" s="1"/>
  <c r="J566" i="14" s="1"/>
  <c r="J565" i="14" s="1"/>
  <c r="J564" i="14" s="1"/>
  <c r="K563" i="14"/>
  <c r="K562" i="14" s="1"/>
  <c r="K561" i="14" s="1"/>
  <c r="K560" i="14" s="1"/>
  <c r="K559" i="14" s="1"/>
  <c r="K558" i="14" s="1"/>
  <c r="K557" i="14" s="1"/>
  <c r="J562" i="14"/>
  <c r="J561" i="14" s="1"/>
  <c r="J560" i="14" s="1"/>
  <c r="J559" i="14" s="1"/>
  <c r="J558" i="14" s="1"/>
  <c r="J557" i="14" s="1"/>
  <c r="K556" i="14"/>
  <c r="K555" i="14"/>
  <c r="J554" i="14"/>
  <c r="J553" i="14" s="1"/>
  <c r="J552" i="14" s="1"/>
  <c r="J551" i="14" s="1"/>
  <c r="J550" i="14" s="1"/>
  <c r="K549" i="14"/>
  <c r="K548" i="14"/>
  <c r="K547" i="14"/>
  <c r="J546" i="14"/>
  <c r="J545" i="14" s="1"/>
  <c r="J544" i="14" s="1"/>
  <c r="J543" i="14" s="1"/>
  <c r="J542" i="14" s="1"/>
  <c r="K538" i="14"/>
  <c r="J533" i="14"/>
  <c r="K517" i="14"/>
  <c r="K516" i="14" s="1"/>
  <c r="K515" i="14" s="1"/>
  <c r="K514" i="14" s="1"/>
  <c r="J516" i="14"/>
  <c r="J515" i="14" s="1"/>
  <c r="J514" i="14" s="1"/>
  <c r="K513" i="14"/>
  <c r="K512" i="14" s="1"/>
  <c r="J512" i="14"/>
  <c r="K511" i="14"/>
  <c r="K510" i="14" s="1"/>
  <c r="J510" i="14"/>
  <c r="K506" i="14"/>
  <c r="K505" i="14" s="1"/>
  <c r="K504" i="14" s="1"/>
  <c r="K503" i="14" s="1"/>
  <c r="J505" i="14"/>
  <c r="J504" i="14" s="1"/>
  <c r="J503" i="14" s="1"/>
  <c r="K502" i="14"/>
  <c r="K501" i="14" s="1"/>
  <c r="J501" i="14"/>
  <c r="K500" i="14"/>
  <c r="K499" i="14" s="1"/>
  <c r="J499" i="14"/>
  <c r="K495" i="14"/>
  <c r="K494" i="14" s="1"/>
  <c r="K493" i="14" s="1"/>
  <c r="K492" i="14" s="1"/>
  <c r="K491" i="14" s="1"/>
  <c r="J494" i="14"/>
  <c r="J493" i="14" s="1"/>
  <c r="J492" i="14" s="1"/>
  <c r="J491" i="14" s="1"/>
  <c r="J488" i="14"/>
  <c r="J487" i="14" s="1"/>
  <c r="J486" i="14" s="1"/>
  <c r="J485" i="14" s="1"/>
  <c r="J484" i="14" s="1"/>
  <c r="K479" i="14"/>
  <c r="K473" i="14" s="1"/>
  <c r="J482" i="14"/>
  <c r="J481" i="14" s="1"/>
  <c r="J480" i="14" s="1"/>
  <c r="J479" i="14" s="1"/>
  <c r="J473" i="14" s="1"/>
  <c r="K472" i="14"/>
  <c r="K471" i="14" s="1"/>
  <c r="K470" i="14" s="1"/>
  <c r="K469" i="14" s="1"/>
  <c r="K468" i="14" s="1"/>
  <c r="K467" i="14" s="1"/>
  <c r="J471" i="14"/>
  <c r="J470" i="14" s="1"/>
  <c r="J469" i="14" s="1"/>
  <c r="J468" i="14" s="1"/>
  <c r="J467" i="14" s="1"/>
  <c r="K465" i="14"/>
  <c r="K464" i="14" s="1"/>
  <c r="K463" i="14" s="1"/>
  <c r="K462" i="14" s="1"/>
  <c r="K461" i="14" s="1"/>
  <c r="K460" i="14" s="1"/>
  <c r="K451" i="14" s="1"/>
  <c r="J464" i="14"/>
  <c r="J463" i="14" s="1"/>
  <c r="J462" i="14" s="1"/>
  <c r="J461" i="14" s="1"/>
  <c r="J460" i="14" s="1"/>
  <c r="J451" i="14" s="1"/>
  <c r="K450" i="14"/>
  <c r="K449" i="14" s="1"/>
  <c r="K448" i="14" s="1"/>
  <c r="K447" i="14" s="1"/>
  <c r="K446" i="14" s="1"/>
  <c r="K445" i="14" s="1"/>
  <c r="J449" i="14"/>
  <c r="J448" i="14" s="1"/>
  <c r="J447" i="14" s="1"/>
  <c r="J446" i="14" s="1"/>
  <c r="J445" i="14" s="1"/>
  <c r="K444" i="14"/>
  <c r="K443" i="14" s="1"/>
  <c r="J443" i="14"/>
  <c r="K442" i="14"/>
  <c r="K441" i="14" s="1"/>
  <c r="J441" i="14"/>
  <c r="K438" i="14"/>
  <c r="K437" i="14" s="1"/>
  <c r="K436" i="14" s="1"/>
  <c r="K435" i="14" s="1"/>
  <c r="J437" i="14"/>
  <c r="J436" i="14" s="1"/>
  <c r="J435" i="14" s="1"/>
  <c r="K433" i="14"/>
  <c r="K432" i="14" s="1"/>
  <c r="K431" i="14" s="1"/>
  <c r="K430" i="14" s="1"/>
  <c r="K429" i="14" s="1"/>
  <c r="J432" i="14"/>
  <c r="J431" i="14" s="1"/>
  <c r="J430" i="14" s="1"/>
  <c r="J429" i="14" s="1"/>
  <c r="K428" i="14"/>
  <c r="K427" i="14" s="1"/>
  <c r="K426" i="14" s="1"/>
  <c r="K425" i="14" s="1"/>
  <c r="K424" i="14" s="1"/>
  <c r="J427" i="14"/>
  <c r="J426" i="14" s="1"/>
  <c r="J425" i="14" s="1"/>
  <c r="J424" i="14" s="1"/>
  <c r="K413" i="14"/>
  <c r="K412" i="14" s="1"/>
  <c r="K411" i="14" s="1"/>
  <c r="J412" i="14"/>
  <c r="J411" i="14" s="1"/>
  <c r="K410" i="14"/>
  <c r="K409" i="14" s="1"/>
  <c r="J409" i="14"/>
  <c r="K408" i="14"/>
  <c r="K407" i="14" s="1"/>
  <c r="J407" i="14"/>
  <c r="K401" i="14"/>
  <c r="K400" i="14" s="1"/>
  <c r="K399" i="14" s="1"/>
  <c r="K398" i="14" s="1"/>
  <c r="K397" i="14" s="1"/>
  <c r="J400" i="14"/>
  <c r="J399" i="14" s="1"/>
  <c r="J398" i="14" s="1"/>
  <c r="J397" i="14" s="1"/>
  <c r="K396" i="14"/>
  <c r="K395" i="14" s="1"/>
  <c r="K394" i="14" s="1"/>
  <c r="K393" i="14" s="1"/>
  <c r="J395" i="14"/>
  <c r="J394" i="14" s="1"/>
  <c r="J393" i="14" s="1"/>
  <c r="K392" i="14"/>
  <c r="K391" i="14" s="1"/>
  <c r="K390" i="14" s="1"/>
  <c r="K389" i="14" s="1"/>
  <c r="J391" i="14"/>
  <c r="J390" i="14" s="1"/>
  <c r="J389" i="14" s="1"/>
  <c r="J375" i="14"/>
  <c r="J373" i="14"/>
  <c r="K369" i="14"/>
  <c r="K368" i="14" s="1"/>
  <c r="K367" i="14" s="1"/>
  <c r="K366" i="14" s="1"/>
  <c r="J368" i="14"/>
  <c r="J367" i="14" s="1"/>
  <c r="J366" i="14" s="1"/>
  <c r="K365" i="14"/>
  <c r="K364" i="14" s="1"/>
  <c r="K363" i="14" s="1"/>
  <c r="K362" i="14" s="1"/>
  <c r="J364" i="14"/>
  <c r="J363" i="14" s="1"/>
  <c r="J362" i="14" s="1"/>
  <c r="K361" i="14"/>
  <c r="K360" i="14" s="1"/>
  <c r="J360" i="14"/>
  <c r="K359" i="14"/>
  <c r="K358" i="14" s="1"/>
  <c r="J358" i="14"/>
  <c r="K357" i="14"/>
  <c r="K356" i="14" s="1"/>
  <c r="J356" i="14"/>
  <c r="K354" i="14"/>
  <c r="K353" i="14" s="1"/>
  <c r="J353" i="14"/>
  <c r="K350" i="14"/>
  <c r="K349" i="14" s="1"/>
  <c r="J349" i="14"/>
  <c r="K343" i="14"/>
  <c r="J342" i="14"/>
  <c r="K341" i="14"/>
  <c r="K340" i="14" s="1"/>
  <c r="J340" i="14"/>
  <c r="K338" i="14"/>
  <c r="K337" i="14" s="1"/>
  <c r="J337" i="14"/>
  <c r="K336" i="14"/>
  <c r="K335" i="14" s="1"/>
  <c r="J335" i="14"/>
  <c r="K333" i="14"/>
  <c r="K332" i="14" s="1"/>
  <c r="J332" i="14"/>
  <c r="K331" i="14"/>
  <c r="K330" i="14" s="1"/>
  <c r="J330" i="14"/>
  <c r="K326" i="14"/>
  <c r="K325" i="14" s="1"/>
  <c r="K324" i="14" s="1"/>
  <c r="K323" i="14" s="1"/>
  <c r="K322" i="14" s="1"/>
  <c r="J325" i="14"/>
  <c r="J324" i="14" s="1"/>
  <c r="J323" i="14" s="1"/>
  <c r="J322" i="14" s="1"/>
  <c r="J319" i="14"/>
  <c r="J318" i="14" s="1"/>
  <c r="J316" i="14"/>
  <c r="J315" i="14" s="1"/>
  <c r="K314" i="14"/>
  <c r="K313" i="14" s="1"/>
  <c r="J313" i="14"/>
  <c r="K312" i="14"/>
  <c r="J310" i="14"/>
  <c r="K305" i="14"/>
  <c r="K304" i="14" s="1"/>
  <c r="J304" i="14"/>
  <c r="K303" i="14"/>
  <c r="K302" i="14" s="1"/>
  <c r="J302" i="14"/>
  <c r="K300" i="14"/>
  <c r="K299" i="14" s="1"/>
  <c r="J299" i="14"/>
  <c r="J297" i="14"/>
  <c r="J295" i="14"/>
  <c r="K294" i="14"/>
  <c r="K293" i="14" s="1"/>
  <c r="J293" i="14"/>
  <c r="K292" i="14"/>
  <c r="K291" i="14"/>
  <c r="J290" i="14"/>
  <c r="K289" i="14"/>
  <c r="K288" i="14"/>
  <c r="J287" i="14"/>
  <c r="K286" i="14"/>
  <c r="K285" i="14"/>
  <c r="J284" i="14"/>
  <c r="K281" i="14"/>
  <c r="K280" i="14" s="1"/>
  <c r="K279" i="14" s="1"/>
  <c r="K278" i="14" s="1"/>
  <c r="J280" i="14"/>
  <c r="J279" i="14" s="1"/>
  <c r="J278" i="14" s="1"/>
  <c r="K269" i="14"/>
  <c r="K268" i="14" s="1"/>
  <c r="K267" i="14" s="1"/>
  <c r="K266" i="14" s="1"/>
  <c r="K265" i="14" s="1"/>
  <c r="J268" i="14"/>
  <c r="J267" i="14" s="1"/>
  <c r="J266" i="14" s="1"/>
  <c r="J265" i="14" s="1"/>
  <c r="K264" i="14"/>
  <c r="K263" i="14" s="1"/>
  <c r="K262" i="14" s="1"/>
  <c r="K261" i="14" s="1"/>
  <c r="K260" i="14" s="1"/>
  <c r="J263" i="14"/>
  <c r="J262" i="14" s="1"/>
  <c r="J261" i="14" s="1"/>
  <c r="J260" i="14" s="1"/>
  <c r="K258" i="14"/>
  <c r="K257" i="14" s="1"/>
  <c r="K256" i="14" s="1"/>
  <c r="K255" i="14" s="1"/>
  <c r="J257" i="14"/>
  <c r="J256" i="14" s="1"/>
  <c r="J255" i="14" s="1"/>
  <c r="K254" i="14"/>
  <c r="K253" i="14" s="1"/>
  <c r="J253" i="14"/>
  <c r="K252" i="14"/>
  <c r="K251" i="14" s="1"/>
  <c r="J251" i="14"/>
  <c r="K249" i="14"/>
  <c r="K248" i="14" s="1"/>
  <c r="K247" i="14" s="1"/>
  <c r="J248" i="14"/>
  <c r="J247" i="14" s="1"/>
  <c r="K242" i="14"/>
  <c r="J241" i="14"/>
  <c r="J240" i="14" s="1"/>
  <c r="J239" i="14" s="1"/>
  <c r="J238" i="14" s="1"/>
  <c r="J237" i="14" s="1"/>
  <c r="K236" i="14"/>
  <c r="K235" i="14" s="1"/>
  <c r="K234" i="14" s="1"/>
  <c r="K233" i="14" s="1"/>
  <c r="J235" i="14"/>
  <c r="J234" i="14" s="1"/>
  <c r="J233" i="14" s="1"/>
  <c r="K232" i="14"/>
  <c r="K231" i="14" s="1"/>
  <c r="K230" i="14" s="1"/>
  <c r="K229" i="14" s="1"/>
  <c r="J231" i="14"/>
  <c r="J230" i="14" s="1"/>
  <c r="J229" i="14" s="1"/>
  <c r="K224" i="14"/>
  <c r="K223" i="14" s="1"/>
  <c r="J223" i="14"/>
  <c r="K222" i="14"/>
  <c r="K221" i="14" s="1"/>
  <c r="J221" i="14"/>
  <c r="K217" i="14"/>
  <c r="K216" i="14" s="1"/>
  <c r="K215" i="14" s="1"/>
  <c r="J216" i="14"/>
  <c r="J215" i="14" s="1"/>
  <c r="K214" i="14"/>
  <c r="K213" i="14" s="1"/>
  <c r="K212" i="14" s="1"/>
  <c r="J213" i="14"/>
  <c r="J212" i="14" s="1"/>
  <c r="K209" i="14"/>
  <c r="K208" i="14" s="1"/>
  <c r="J208" i="14"/>
  <c r="K207" i="14"/>
  <c r="K206" i="14" s="1"/>
  <c r="J206" i="14"/>
  <c r="K200" i="14"/>
  <c r="K199" i="14" s="1"/>
  <c r="J199" i="14"/>
  <c r="K198" i="14"/>
  <c r="K197" i="14" s="1"/>
  <c r="J197" i="14"/>
  <c r="K196" i="14"/>
  <c r="K195" i="14" s="1"/>
  <c r="J195" i="14"/>
  <c r="K190" i="14"/>
  <c r="K189" i="14"/>
  <c r="K188" i="14"/>
  <c r="J187" i="14"/>
  <c r="J186" i="14" s="1"/>
  <c r="J185" i="14" s="1"/>
  <c r="K184" i="14"/>
  <c r="K183" i="14" s="1"/>
  <c r="J183" i="14"/>
  <c r="K181" i="14"/>
  <c r="J180" i="14"/>
  <c r="K175" i="14"/>
  <c r="K174" i="14"/>
  <c r="K173" i="14"/>
  <c r="J172" i="14"/>
  <c r="J171" i="14" s="1"/>
  <c r="J170" i="14" s="1"/>
  <c r="K169" i="14"/>
  <c r="K168" i="14" s="1"/>
  <c r="K167" i="14" s="1"/>
  <c r="K166" i="14" s="1"/>
  <c r="J168" i="14"/>
  <c r="J167" i="14" s="1"/>
  <c r="J166" i="14" s="1"/>
  <c r="K162" i="14"/>
  <c r="J161" i="14"/>
  <c r="K160" i="14"/>
  <c r="K159" i="14" s="1"/>
  <c r="J159" i="14"/>
  <c r="K158" i="14"/>
  <c r="K157" i="14" s="1"/>
  <c r="J157" i="14"/>
  <c r="K156" i="14"/>
  <c r="K155" i="14" s="1"/>
  <c r="J155" i="14"/>
  <c r="K153" i="14"/>
  <c r="K152" i="14" s="1"/>
  <c r="J152" i="14"/>
  <c r="K151" i="14"/>
  <c r="K150" i="14" s="1"/>
  <c r="J150" i="14"/>
  <c r="K149" i="14"/>
  <c r="K148" i="14" s="1"/>
  <c r="J148" i="14"/>
  <c r="K146" i="14"/>
  <c r="K145" i="14"/>
  <c r="J144" i="14"/>
  <c r="K143" i="14"/>
  <c r="K142" i="14" s="1"/>
  <c r="J142" i="14"/>
  <c r="K141" i="14"/>
  <c r="K140" i="14" s="1"/>
  <c r="J140" i="14"/>
  <c r="K139" i="14"/>
  <c r="K138" i="14" s="1"/>
  <c r="J138" i="14"/>
  <c r="K137" i="14"/>
  <c r="K136" i="14" s="1"/>
  <c r="J136" i="14"/>
  <c r="K133" i="14"/>
  <c r="K132" i="14"/>
  <c r="J131" i="14"/>
  <c r="J130" i="14" s="1"/>
  <c r="J129" i="14" s="1"/>
  <c r="K127" i="14"/>
  <c r="K126" i="14" s="1"/>
  <c r="K125" i="14" s="1"/>
  <c r="K124" i="14" s="1"/>
  <c r="J126" i="14"/>
  <c r="J125" i="14" s="1"/>
  <c r="J124" i="14" s="1"/>
  <c r="K123" i="14"/>
  <c r="K122" i="14" s="1"/>
  <c r="J122" i="14"/>
  <c r="K121" i="14"/>
  <c r="K120" i="14" s="1"/>
  <c r="J120" i="14"/>
  <c r="K119" i="14"/>
  <c r="K118" i="14"/>
  <c r="J117" i="14"/>
  <c r="K113" i="14"/>
  <c r="K112" i="14" s="1"/>
  <c r="K111" i="14" s="1"/>
  <c r="J112" i="14"/>
  <c r="J111" i="14" s="1"/>
  <c r="J109" i="14"/>
  <c r="J108" i="14" s="1"/>
  <c r="K104" i="14"/>
  <c r="K103" i="14" s="1"/>
  <c r="K102" i="14" s="1"/>
  <c r="K101" i="14" s="1"/>
  <c r="J103" i="14"/>
  <c r="J102" i="14" s="1"/>
  <c r="J101" i="14" s="1"/>
  <c r="K100" i="14"/>
  <c r="K99" i="14" s="1"/>
  <c r="K98" i="14" s="1"/>
  <c r="K97" i="14" s="1"/>
  <c r="K96" i="14" s="1"/>
  <c r="K95" i="14" s="1"/>
  <c r="J99" i="14"/>
  <c r="J98" i="14" s="1"/>
  <c r="J97" i="14" s="1"/>
  <c r="J96" i="14" s="1"/>
  <c r="J95" i="14" s="1"/>
  <c r="K94" i="14"/>
  <c r="K93" i="14" s="1"/>
  <c r="J93" i="14"/>
  <c r="K92" i="14"/>
  <c r="K91" i="14" s="1"/>
  <c r="J91" i="14"/>
  <c r="K90" i="14"/>
  <c r="K89" i="14"/>
  <c r="J88" i="14"/>
  <c r="K87" i="14"/>
  <c r="K86" i="14"/>
  <c r="J85" i="14"/>
  <c r="K84" i="14"/>
  <c r="K83" i="14" s="1"/>
  <c r="J83" i="14"/>
  <c r="K82" i="14"/>
  <c r="K81" i="14" s="1"/>
  <c r="J81" i="14"/>
  <c r="K80" i="14"/>
  <c r="K79" i="14" s="1"/>
  <c r="J79" i="14"/>
  <c r="K78" i="14"/>
  <c r="K77" i="14"/>
  <c r="K76" i="14"/>
  <c r="J75" i="14"/>
  <c r="J70" i="14"/>
  <c r="K69" i="14"/>
  <c r="K68" i="14" s="1"/>
  <c r="J68" i="14"/>
  <c r="K63" i="14"/>
  <c r="K62" i="14" s="1"/>
  <c r="K61" i="14" s="1"/>
  <c r="K60" i="14" s="1"/>
  <c r="J62" i="14"/>
  <c r="J61" i="14" s="1"/>
  <c r="J60" i="14" s="1"/>
  <c r="K56" i="14"/>
  <c r="K55" i="14" s="1"/>
  <c r="J55" i="14"/>
  <c r="K54" i="14"/>
  <c r="K53" i="14" s="1"/>
  <c r="J53" i="14"/>
  <c r="K49" i="14"/>
  <c r="K48" i="14" s="1"/>
  <c r="K47" i="14" s="1"/>
  <c r="K46" i="14" s="1"/>
  <c r="J48" i="14"/>
  <c r="J47" i="14" s="1"/>
  <c r="J46" i="14" s="1"/>
  <c r="K43" i="14"/>
  <c r="K42" i="14" s="1"/>
  <c r="J42" i="14"/>
  <c r="K41" i="14"/>
  <c r="K40" i="14" s="1"/>
  <c r="J40" i="14"/>
  <c r="K39" i="14"/>
  <c r="K38" i="14"/>
  <c r="K37" i="14"/>
  <c r="J36" i="14"/>
  <c r="K30" i="14"/>
  <c r="K29" i="14" s="1"/>
  <c r="K28" i="14" s="1"/>
  <c r="K27" i="14" s="1"/>
  <c r="K26" i="14" s="1"/>
  <c r="J29" i="14"/>
  <c r="J28" i="14" s="1"/>
  <c r="J27" i="14" s="1"/>
  <c r="J26" i="14" s="1"/>
  <c r="K25" i="14"/>
  <c r="K24" i="14" s="1"/>
  <c r="K23" i="14" s="1"/>
  <c r="K22" i="14" s="1"/>
  <c r="J24" i="14"/>
  <c r="J23" i="14" s="1"/>
  <c r="J22" i="14" s="1"/>
  <c r="K21" i="14"/>
  <c r="K20" i="14" s="1"/>
  <c r="J20" i="14"/>
  <c r="K19" i="14"/>
  <c r="K18" i="14"/>
  <c r="J17" i="14"/>
  <c r="K16" i="14"/>
  <c r="K15" i="14" s="1"/>
  <c r="J15" i="14"/>
  <c r="H1004" i="14"/>
  <c r="H1003" i="14" s="1"/>
  <c r="H1002" i="14" s="1"/>
  <c r="H1001" i="14" s="1"/>
  <c r="H1000" i="14"/>
  <c r="H999" i="14" s="1"/>
  <c r="H998" i="14" s="1"/>
  <c r="H997" i="14" s="1"/>
  <c r="H988" i="14"/>
  <c r="H987" i="14"/>
  <c r="H986" i="14"/>
  <c r="H982" i="14"/>
  <c r="H981" i="14"/>
  <c r="H969" i="14"/>
  <c r="H967" i="14"/>
  <c r="H966" i="14"/>
  <c r="H965" i="14"/>
  <c r="H956" i="14"/>
  <c r="H955" i="14"/>
  <c r="H949" i="14"/>
  <c r="H948" i="14" s="1"/>
  <c r="H947" i="14" s="1"/>
  <c r="H946" i="14" s="1"/>
  <c r="H945" i="14"/>
  <c r="H944" i="14" s="1"/>
  <c r="H943" i="14"/>
  <c r="H942" i="14" s="1"/>
  <c r="H941" i="14"/>
  <c r="H940" i="14" s="1"/>
  <c r="H939" i="14"/>
  <c r="H938" i="14" s="1"/>
  <c r="H933" i="14"/>
  <c r="H932" i="14"/>
  <c r="H931" i="14"/>
  <c r="H928" i="14"/>
  <c r="H927" i="14" s="1"/>
  <c r="H926" i="14"/>
  <c r="H925" i="14"/>
  <c r="H920" i="14"/>
  <c r="H919" i="14" s="1"/>
  <c r="H918" i="14" s="1"/>
  <c r="H917" i="14" s="1"/>
  <c r="H916" i="14" s="1"/>
  <c r="H913" i="14"/>
  <c r="H912" i="14" s="1"/>
  <c r="H911" i="14" s="1"/>
  <c r="H910" i="14" s="1"/>
  <c r="H909" i="14" s="1"/>
  <c r="H908" i="14" s="1"/>
  <c r="H907" i="14" s="1"/>
  <c r="H906" i="14"/>
  <c r="H905" i="14" s="1"/>
  <c r="H904" i="14" s="1"/>
  <c r="H903" i="14" s="1"/>
  <c r="H902" i="14" s="1"/>
  <c r="H901" i="14" s="1"/>
  <c r="H900" i="14"/>
  <c r="H899" i="14" s="1"/>
  <c r="H898" i="14" s="1"/>
  <c r="H897" i="14" s="1"/>
  <c r="H896" i="14" s="1"/>
  <c r="H895" i="14" s="1"/>
  <c r="H894" i="14"/>
  <c r="H893" i="14" s="1"/>
  <c r="H892" i="14" s="1"/>
  <c r="H891" i="14" s="1"/>
  <c r="H890" i="14" s="1"/>
  <c r="H889" i="14" s="1"/>
  <c r="H887" i="14"/>
  <c r="H886" i="14" s="1"/>
  <c r="H885" i="14" s="1"/>
  <c r="H884" i="14" s="1"/>
  <c r="H883" i="14" s="1"/>
  <c r="H882" i="14" s="1"/>
  <c r="H881" i="14" s="1"/>
  <c r="H878" i="14"/>
  <c r="H877" i="14" s="1"/>
  <c r="H876" i="14"/>
  <c r="H875" i="14" s="1"/>
  <c r="H874" i="14"/>
  <c r="H873" i="14" s="1"/>
  <c r="H872" i="14"/>
  <c r="H871" i="14" s="1"/>
  <c r="H865" i="14"/>
  <c r="H862" i="14"/>
  <c r="H861" i="14" s="1"/>
  <c r="H860" i="14" s="1"/>
  <c r="H859" i="14"/>
  <c r="H858" i="14" s="1"/>
  <c r="H857" i="14" s="1"/>
  <c r="H854" i="14"/>
  <c r="H853" i="14" s="1"/>
  <c r="H852" i="14"/>
  <c r="H851" i="14"/>
  <c r="H850" i="14"/>
  <c r="H846" i="14"/>
  <c r="H845" i="14" s="1"/>
  <c r="H844" i="14"/>
  <c r="H843" i="14" s="1"/>
  <c r="H838" i="14"/>
  <c r="H837" i="14" s="1"/>
  <c r="H836" i="14"/>
  <c r="H835" i="14" s="1"/>
  <c r="H834" i="14"/>
  <c r="H833" i="14" s="1"/>
  <c r="H832" i="14"/>
  <c r="H831" i="14" s="1"/>
  <c r="H830" i="14"/>
  <c r="H829" i="14" s="1"/>
  <c r="H826" i="14"/>
  <c r="H825" i="14" s="1"/>
  <c r="H824" i="14"/>
  <c r="H823" i="14" s="1"/>
  <c r="H816" i="14"/>
  <c r="H815" i="14" s="1"/>
  <c r="H814" i="14"/>
  <c r="H813" i="14" s="1"/>
  <c r="H803" i="14"/>
  <c r="H802" i="14" s="1"/>
  <c r="H801" i="14" s="1"/>
  <c r="H800" i="14" s="1"/>
  <c r="H797" i="14"/>
  <c r="H796" i="14" s="1"/>
  <c r="H795" i="14" s="1"/>
  <c r="H794" i="14" s="1"/>
  <c r="H793" i="14" s="1"/>
  <c r="H792" i="14" s="1"/>
  <c r="H790" i="14"/>
  <c r="H789" i="14"/>
  <c r="H788" i="14"/>
  <c r="H781" i="14"/>
  <c r="H780" i="14" s="1"/>
  <c r="H779" i="14" s="1"/>
  <c r="H778" i="14" s="1"/>
  <c r="H777" i="14" s="1"/>
  <c r="H776" i="14" s="1"/>
  <c r="H775" i="14" s="1"/>
  <c r="H772" i="14"/>
  <c r="H771" i="14" s="1"/>
  <c r="H770" i="14" s="1"/>
  <c r="H769" i="14" s="1"/>
  <c r="H768" i="14" s="1"/>
  <c r="H767" i="14" s="1"/>
  <c r="H760" i="14" s="1"/>
  <c r="H759" i="14"/>
  <c r="H758" i="14" s="1"/>
  <c r="H757" i="14" s="1"/>
  <c r="H756" i="14" s="1"/>
  <c r="H755" i="14" s="1"/>
  <c r="H754" i="14" s="1"/>
  <c r="H753" i="14"/>
  <c r="H752" i="14" s="1"/>
  <c r="H751" i="14"/>
  <c r="H746" i="14"/>
  <c r="H745" i="14" s="1"/>
  <c r="H744" i="14"/>
  <c r="H743" i="14"/>
  <c r="H736" i="14"/>
  <c r="H735" i="14"/>
  <c r="H732" i="14"/>
  <c r="H731" i="14" s="1"/>
  <c r="H730" i="14" s="1"/>
  <c r="H727" i="14"/>
  <c r="H726" i="14"/>
  <c r="H724" i="14"/>
  <c r="H723" i="14"/>
  <c r="H722" i="14"/>
  <c r="H721" i="14"/>
  <c r="H719" i="14"/>
  <c r="H718" i="14" s="1"/>
  <c r="H716" i="14"/>
  <c r="H715" i="14" s="1"/>
  <c r="H714" i="14"/>
  <c r="H713" i="14"/>
  <c r="H709" i="14"/>
  <c r="H708" i="14" s="1"/>
  <c r="H707" i="14"/>
  <c r="H706" i="14" s="1"/>
  <c r="H705" i="14"/>
  <c r="H704" i="14"/>
  <c r="H703" i="14"/>
  <c r="H697" i="14"/>
  <c r="H696" i="14" s="1"/>
  <c r="H695" i="14" s="1"/>
  <c r="H694" i="14" s="1"/>
  <c r="H693" i="14" s="1"/>
  <c r="H692" i="14" s="1"/>
  <c r="H691" i="14"/>
  <c r="H690" i="14" s="1"/>
  <c r="H689" i="14" s="1"/>
  <c r="H688" i="14" s="1"/>
  <c r="H679" i="14"/>
  <c r="H678" i="14" s="1"/>
  <c r="H677" i="14"/>
  <c r="H676" i="14" s="1"/>
  <c r="H675" i="14"/>
  <c r="H674" i="14" s="1"/>
  <c r="H673" i="14"/>
  <c r="H672" i="14" s="1"/>
  <c r="H669" i="14"/>
  <c r="H668" i="14" s="1"/>
  <c r="H666" i="14"/>
  <c r="H665" i="14" s="1"/>
  <c r="H664" i="14" s="1"/>
  <c r="H654" i="14"/>
  <c r="H651" i="14"/>
  <c r="H650" i="14" s="1"/>
  <c r="H648" i="14"/>
  <c r="H647" i="14" s="1"/>
  <c r="H646" i="14" s="1"/>
  <c r="H644" i="14"/>
  <c r="H643" i="14" s="1"/>
  <c r="H638" i="14"/>
  <c r="H637" i="14" s="1"/>
  <c r="H636" i="14"/>
  <c r="H635" i="14" s="1"/>
  <c r="H629" i="14"/>
  <c r="H620" i="14"/>
  <c r="H619" i="14" s="1"/>
  <c r="H618" i="14" s="1"/>
  <c r="H617" i="14" s="1"/>
  <c r="H616" i="14" s="1"/>
  <c r="H615" i="14" s="1"/>
  <c r="H614" i="14" s="1"/>
  <c r="H613" i="14"/>
  <c r="H612" i="14" s="1"/>
  <c r="H611" i="14" s="1"/>
  <c r="H610" i="14" s="1"/>
  <c r="H609" i="14" s="1"/>
  <c r="H608" i="14" s="1"/>
  <c r="H607" i="14" s="1"/>
  <c r="H606" i="14"/>
  <c r="H605" i="14" s="1"/>
  <c r="H604" i="14" s="1"/>
  <c r="H603" i="14" s="1"/>
  <c r="H602" i="14" s="1"/>
  <c r="H601" i="14"/>
  <c r="H600" i="14" s="1"/>
  <c r="H599" i="14" s="1"/>
  <c r="H598" i="14" s="1"/>
  <c r="H595" i="14"/>
  <c r="H594" i="14" s="1"/>
  <c r="H592" i="14"/>
  <c r="H591" i="14" s="1"/>
  <c r="H590" i="14" s="1"/>
  <c r="H586" i="14"/>
  <c r="H585" i="14" s="1"/>
  <c r="H584" i="14" s="1"/>
  <c r="H583" i="14" s="1"/>
  <c r="H582" i="14" s="1"/>
  <c r="H581" i="14"/>
  <c r="H580" i="14"/>
  <c r="H579" i="14"/>
  <c r="H570" i="14"/>
  <c r="H569" i="14" s="1"/>
  <c r="H568" i="14" s="1"/>
  <c r="H567" i="14" s="1"/>
  <c r="H566" i="14" s="1"/>
  <c r="H565" i="14" s="1"/>
  <c r="H564" i="14" s="1"/>
  <c r="H563" i="14"/>
  <c r="H562" i="14" s="1"/>
  <c r="H561" i="14" s="1"/>
  <c r="H560" i="14" s="1"/>
  <c r="H559" i="14" s="1"/>
  <c r="H558" i="14" s="1"/>
  <c r="H557" i="14" s="1"/>
  <c r="H556" i="14"/>
  <c r="H555" i="14"/>
  <c r="H549" i="14"/>
  <c r="H548" i="14"/>
  <c r="H547" i="14"/>
  <c r="H538" i="14"/>
  <c r="H533" i="14" s="1"/>
  <c r="H517" i="14"/>
  <c r="H513" i="14"/>
  <c r="H512" i="14" s="1"/>
  <c r="H511" i="14"/>
  <c r="H510" i="14" s="1"/>
  <c r="H506" i="14"/>
  <c r="H505" i="14" s="1"/>
  <c r="H504" i="14" s="1"/>
  <c r="H503" i="14" s="1"/>
  <c r="H502" i="14"/>
  <c r="H501" i="14" s="1"/>
  <c r="H500" i="14"/>
  <c r="H499" i="14" s="1"/>
  <c r="H495" i="14"/>
  <c r="H494" i="14" s="1"/>
  <c r="H493" i="14" s="1"/>
  <c r="H492" i="14" s="1"/>
  <c r="H491" i="14" s="1"/>
  <c r="H483" i="14"/>
  <c r="H482" i="14" s="1"/>
  <c r="H481" i="14" s="1"/>
  <c r="H480" i="14" s="1"/>
  <c r="H479" i="14" s="1"/>
  <c r="H473" i="14" s="1"/>
  <c r="H472" i="14"/>
  <c r="H471" i="14" s="1"/>
  <c r="H470" i="14" s="1"/>
  <c r="H469" i="14" s="1"/>
  <c r="H468" i="14" s="1"/>
  <c r="H467" i="14" s="1"/>
  <c r="H465" i="14"/>
  <c r="H464" i="14" s="1"/>
  <c r="H463" i="14" s="1"/>
  <c r="H462" i="14" s="1"/>
  <c r="H461" i="14" s="1"/>
  <c r="H460" i="14" s="1"/>
  <c r="H451" i="14" s="1"/>
  <c r="H450" i="14"/>
  <c r="H449" i="14" s="1"/>
  <c r="H448" i="14" s="1"/>
  <c r="H447" i="14" s="1"/>
  <c r="H446" i="14" s="1"/>
  <c r="H445" i="14" s="1"/>
  <c r="H444" i="14"/>
  <c r="H443" i="14" s="1"/>
  <c r="H442" i="14"/>
  <c r="H441" i="14" s="1"/>
  <c r="H438" i="14"/>
  <c r="H437" i="14" s="1"/>
  <c r="H436" i="14" s="1"/>
  <c r="H435" i="14" s="1"/>
  <c r="H433" i="14"/>
  <c r="H432" i="14" s="1"/>
  <c r="H431" i="14" s="1"/>
  <c r="H430" i="14" s="1"/>
  <c r="H429" i="14" s="1"/>
  <c r="H428" i="14"/>
  <c r="H427" i="14" s="1"/>
  <c r="H426" i="14" s="1"/>
  <c r="H425" i="14" s="1"/>
  <c r="H424" i="14" s="1"/>
  <c r="H413" i="14"/>
  <c r="H412" i="14" s="1"/>
  <c r="H411" i="14" s="1"/>
  <c r="H410" i="14"/>
  <c r="H409" i="14" s="1"/>
  <c r="H408" i="14"/>
  <c r="H407" i="14" s="1"/>
  <c r="H401" i="14"/>
  <c r="H400" i="14" s="1"/>
  <c r="H399" i="14" s="1"/>
  <c r="H398" i="14" s="1"/>
  <c r="H397" i="14" s="1"/>
  <c r="H396" i="14"/>
  <c r="H395" i="14" s="1"/>
  <c r="H394" i="14" s="1"/>
  <c r="H393" i="14" s="1"/>
  <c r="H392" i="14"/>
  <c r="H391" i="14" s="1"/>
  <c r="H390" i="14" s="1"/>
  <c r="H389" i="14" s="1"/>
  <c r="H376" i="14"/>
  <c r="H375" i="14" s="1"/>
  <c r="H374" i="14"/>
  <c r="H373" i="14" s="1"/>
  <c r="H372" i="14" s="1"/>
  <c r="H369" i="14"/>
  <c r="H368" i="14" s="1"/>
  <c r="H367" i="14" s="1"/>
  <c r="H366" i="14" s="1"/>
  <c r="H365" i="14"/>
  <c r="H364" i="14" s="1"/>
  <c r="H363" i="14" s="1"/>
  <c r="H362" i="14" s="1"/>
  <c r="H361" i="14"/>
  <c r="H360" i="14" s="1"/>
  <c r="H359" i="14"/>
  <c r="H358" i="14" s="1"/>
  <c r="H357" i="14"/>
  <c r="H356" i="14" s="1"/>
  <c r="H354" i="14"/>
  <c r="H353" i="14" s="1"/>
  <c r="H348" i="14" s="1"/>
  <c r="H350" i="14"/>
  <c r="H349" i="14" s="1"/>
  <c r="H343" i="14"/>
  <c r="H342" i="14" s="1"/>
  <c r="H341" i="14"/>
  <c r="H340" i="14" s="1"/>
  <c r="H338" i="14"/>
  <c r="H336" i="14"/>
  <c r="H335" i="14" s="1"/>
  <c r="H333" i="14"/>
  <c r="H332" i="14" s="1"/>
  <c r="H331" i="14"/>
  <c r="H330" i="14" s="1"/>
  <c r="H326" i="14"/>
  <c r="H325" i="14" s="1"/>
  <c r="H324" i="14" s="1"/>
  <c r="H323" i="14" s="1"/>
  <c r="H322" i="14" s="1"/>
  <c r="H320" i="14"/>
  <c r="H319" i="14" s="1"/>
  <c r="H318" i="14" s="1"/>
  <c r="H314" i="14"/>
  <c r="H313" i="14" s="1"/>
  <c r="H312" i="14"/>
  <c r="H311" i="14"/>
  <c r="H305" i="14"/>
  <c r="H304" i="14" s="1"/>
  <c r="H303" i="14"/>
  <c r="H302" i="14" s="1"/>
  <c r="H300" i="14"/>
  <c r="H299" i="14" s="1"/>
  <c r="H298" i="14"/>
  <c r="H297" i="14" s="1"/>
  <c r="H296" i="14"/>
  <c r="H295" i="14" s="1"/>
  <c r="H294" i="14"/>
  <c r="H293" i="14" s="1"/>
  <c r="H292" i="14"/>
  <c r="H291" i="14"/>
  <c r="H288" i="14"/>
  <c r="H286" i="14"/>
  <c r="H281" i="14"/>
  <c r="H280" i="14" s="1"/>
  <c r="H279" i="14" s="1"/>
  <c r="H278" i="14" s="1"/>
  <c r="H269" i="14"/>
  <c r="H268" i="14" s="1"/>
  <c r="H267" i="14" s="1"/>
  <c r="H266" i="14" s="1"/>
  <c r="H265" i="14" s="1"/>
  <c r="H264" i="14"/>
  <c r="H263" i="14" s="1"/>
  <c r="H262" i="14" s="1"/>
  <c r="H261" i="14" s="1"/>
  <c r="H260" i="14" s="1"/>
  <c r="H258" i="14"/>
  <c r="H257" i="14" s="1"/>
  <c r="H256" i="14" s="1"/>
  <c r="H255" i="14" s="1"/>
  <c r="H254" i="14"/>
  <c r="H253" i="14" s="1"/>
  <c r="H252" i="14"/>
  <c r="H251" i="14" s="1"/>
  <c r="H249" i="14"/>
  <c r="H248" i="14" s="1"/>
  <c r="H247" i="14" s="1"/>
  <c r="H243" i="14"/>
  <c r="H242" i="14"/>
  <c r="H236" i="14"/>
  <c r="H235" i="14" s="1"/>
  <c r="H234" i="14" s="1"/>
  <c r="H233" i="14" s="1"/>
  <c r="H232" i="14"/>
  <c r="H231" i="14" s="1"/>
  <c r="H230" i="14" s="1"/>
  <c r="H229" i="14" s="1"/>
  <c r="H224" i="14"/>
  <c r="H223" i="14" s="1"/>
  <c r="H222" i="14"/>
  <c r="H221" i="14" s="1"/>
  <c r="H217" i="14"/>
  <c r="H216" i="14" s="1"/>
  <c r="H215" i="14" s="1"/>
  <c r="H214" i="14"/>
  <c r="H213" i="14" s="1"/>
  <c r="H212" i="14" s="1"/>
  <c r="H209" i="14"/>
  <c r="H208" i="14" s="1"/>
  <c r="H207" i="14"/>
  <c r="H206" i="14" s="1"/>
  <c r="H200" i="14"/>
  <c r="H199" i="14" s="1"/>
  <c r="H198" i="14"/>
  <c r="H197" i="14" s="1"/>
  <c r="H196" i="14"/>
  <c r="H195" i="14" s="1"/>
  <c r="H190" i="14"/>
  <c r="H189" i="14"/>
  <c r="H188" i="14"/>
  <c r="H184" i="14"/>
  <c r="H183" i="14" s="1"/>
  <c r="H181" i="14"/>
  <c r="H175" i="14"/>
  <c r="H174" i="14"/>
  <c r="H173" i="14"/>
  <c r="H169" i="14"/>
  <c r="H168" i="14" s="1"/>
  <c r="H167" i="14" s="1"/>
  <c r="H166" i="14" s="1"/>
  <c r="H158" i="14"/>
  <c r="H157" i="14" s="1"/>
  <c r="H156" i="14"/>
  <c r="H155" i="14" s="1"/>
  <c r="H153" i="14"/>
  <c r="H152" i="14" s="1"/>
  <c r="H151" i="14"/>
  <c r="H150" i="14" s="1"/>
  <c r="H149" i="14"/>
  <c r="H148" i="14" s="1"/>
  <c r="H146" i="14"/>
  <c r="H145" i="14"/>
  <c r="H143" i="14"/>
  <c r="H142" i="14" s="1"/>
  <c r="H141" i="14"/>
  <c r="H139" i="14"/>
  <c r="H138" i="14" s="1"/>
  <c r="H137" i="14"/>
  <c r="H136" i="14" s="1"/>
  <c r="H133" i="14"/>
  <c r="H132" i="14"/>
  <c r="H127" i="14"/>
  <c r="H126" i="14" s="1"/>
  <c r="H125" i="14" s="1"/>
  <c r="H124" i="14" s="1"/>
  <c r="H119" i="14"/>
  <c r="H118" i="14"/>
  <c r="H113" i="14"/>
  <c r="H112" i="14" s="1"/>
  <c r="H111" i="14" s="1"/>
  <c r="H110" i="14"/>
  <c r="H109" i="14" s="1"/>
  <c r="H108" i="14" s="1"/>
  <c r="H104" i="14"/>
  <c r="H103" i="14" s="1"/>
  <c r="H102" i="14" s="1"/>
  <c r="H101" i="14" s="1"/>
  <c r="H100" i="14"/>
  <c r="H99" i="14" s="1"/>
  <c r="H98" i="14" s="1"/>
  <c r="H97" i="14" s="1"/>
  <c r="H96" i="14" s="1"/>
  <c r="H95" i="14" s="1"/>
  <c r="H94" i="14"/>
  <c r="H93" i="14" s="1"/>
  <c r="H92" i="14"/>
  <c r="H91" i="14" s="1"/>
  <c r="H90" i="14"/>
  <c r="H89" i="14"/>
  <c r="H87" i="14"/>
  <c r="H86" i="14"/>
  <c r="H84" i="14"/>
  <c r="H83" i="14" s="1"/>
  <c r="H82" i="14"/>
  <c r="H81" i="14" s="1"/>
  <c r="H80" i="14"/>
  <c r="H79" i="14" s="1"/>
  <c r="H78" i="14"/>
  <c r="H77" i="14"/>
  <c r="H76" i="14"/>
  <c r="H71" i="14"/>
  <c r="H70" i="14" s="1"/>
  <c r="H69" i="14"/>
  <c r="H68" i="14" s="1"/>
  <c r="H63" i="14"/>
  <c r="H62" i="14" s="1"/>
  <c r="H61" i="14" s="1"/>
  <c r="H60" i="14" s="1"/>
  <c r="H56" i="14"/>
  <c r="H55" i="14" s="1"/>
  <c r="H54" i="14"/>
  <c r="H53" i="14" s="1"/>
  <c r="H49" i="14"/>
  <c r="H45" i="14"/>
  <c r="H44" i="14" s="1"/>
  <c r="H43" i="14"/>
  <c r="H42" i="14" s="1"/>
  <c r="H41" i="14"/>
  <c r="H40" i="14" s="1"/>
  <c r="H39" i="14"/>
  <c r="H38" i="14"/>
  <c r="H37" i="14"/>
  <c r="H30" i="14"/>
  <c r="H29" i="14" s="1"/>
  <c r="H28" i="14" s="1"/>
  <c r="H27" i="14" s="1"/>
  <c r="H26" i="14" s="1"/>
  <c r="H25" i="14"/>
  <c r="H24" i="14" s="1"/>
  <c r="H23" i="14" s="1"/>
  <c r="H22" i="14" s="1"/>
  <c r="H21" i="14"/>
  <c r="H20" i="14" s="1"/>
  <c r="H19" i="14"/>
  <c r="H18" i="14"/>
  <c r="H16" i="14"/>
  <c r="H15" i="14" s="1"/>
  <c r="H1011" i="14"/>
  <c r="G1003" i="14"/>
  <c r="G1002" i="14" s="1"/>
  <c r="G1001" i="14" s="1"/>
  <c r="G999" i="14"/>
  <c r="G998" i="14" s="1"/>
  <c r="G997" i="14" s="1"/>
  <c r="G992" i="14"/>
  <c r="G990" i="14"/>
  <c r="G985" i="14"/>
  <c r="G984" i="14" s="1"/>
  <c r="G983" i="14" s="1"/>
  <c r="G980" i="14"/>
  <c r="G979" i="14" s="1"/>
  <c r="G978" i="14" s="1"/>
  <c r="G1013" i="14"/>
  <c r="G974" i="14"/>
  <c r="G973" i="14" s="1"/>
  <c r="G972" i="14" s="1"/>
  <c r="G971" i="14" s="1"/>
  <c r="G968" i="14"/>
  <c r="G964" i="14"/>
  <c r="G954" i="14"/>
  <c r="G953" i="14" s="1"/>
  <c r="G952" i="14" s="1"/>
  <c r="G951" i="14" s="1"/>
  <c r="G950" i="14" s="1"/>
  <c r="G948" i="14"/>
  <c r="G947" i="14" s="1"/>
  <c r="G946" i="14" s="1"/>
  <c r="G944" i="14"/>
  <c r="G942" i="14"/>
  <c r="G940" i="14"/>
  <c r="G938" i="14"/>
  <c r="G930" i="14"/>
  <c r="G929" i="14" s="1"/>
  <c r="G927" i="14"/>
  <c r="G924" i="14"/>
  <c r="G919" i="14"/>
  <c r="G918" i="14" s="1"/>
  <c r="G917" i="14" s="1"/>
  <c r="G916" i="14" s="1"/>
  <c r="G912" i="14"/>
  <c r="G911" i="14" s="1"/>
  <c r="G910" i="14" s="1"/>
  <c r="G909" i="14" s="1"/>
  <c r="G908" i="14" s="1"/>
  <c r="G907" i="14" s="1"/>
  <c r="G905" i="14"/>
  <c r="G904" i="14" s="1"/>
  <c r="G903" i="14" s="1"/>
  <c r="G902" i="14" s="1"/>
  <c r="G901" i="14" s="1"/>
  <c r="G899" i="14"/>
  <c r="G898" i="14" s="1"/>
  <c r="G897" i="14" s="1"/>
  <c r="G896" i="14" s="1"/>
  <c r="G895" i="14" s="1"/>
  <c r="G893" i="14"/>
  <c r="G892" i="14" s="1"/>
  <c r="G891" i="14" s="1"/>
  <c r="G890" i="14" s="1"/>
  <c r="G889" i="14" s="1"/>
  <c r="G886" i="14"/>
  <c r="G885" i="14" s="1"/>
  <c r="G884" i="14" s="1"/>
  <c r="G883" i="14" s="1"/>
  <c r="G882" i="14" s="1"/>
  <c r="G881" i="14" s="1"/>
  <c r="G877" i="14"/>
  <c r="G875" i="14"/>
  <c r="G873" i="14"/>
  <c r="G871" i="14"/>
  <c r="H864" i="14"/>
  <c r="H863" i="14" s="1"/>
  <c r="G864" i="14"/>
  <c r="G863" i="14" s="1"/>
  <c r="G861" i="14"/>
  <c r="G860" i="14" s="1"/>
  <c r="G858" i="14"/>
  <c r="G857" i="14" s="1"/>
  <c r="G853" i="14"/>
  <c r="G849" i="14"/>
  <c r="G845" i="14"/>
  <c r="G843" i="14"/>
  <c r="G837" i="14"/>
  <c r="G835" i="14"/>
  <c r="G833" i="14"/>
  <c r="G831" i="14"/>
  <c r="G829" i="14"/>
  <c r="G825" i="14"/>
  <c r="G823" i="14"/>
  <c r="G815" i="14"/>
  <c r="G813" i="14"/>
  <c r="G806" i="14"/>
  <c r="G805" i="14" s="1"/>
  <c r="G804" i="14" s="1"/>
  <c r="G802" i="14"/>
  <c r="G801" i="14" s="1"/>
  <c r="G800" i="14" s="1"/>
  <c r="G796" i="14"/>
  <c r="G795" i="14" s="1"/>
  <c r="G794" i="14" s="1"/>
  <c r="G793" i="14" s="1"/>
  <c r="G792" i="14" s="1"/>
  <c r="G787" i="14"/>
  <c r="G786" i="14" s="1"/>
  <c r="G785" i="14" s="1"/>
  <c r="G784" i="14" s="1"/>
  <c r="G783" i="14" s="1"/>
  <c r="G782" i="14" s="1"/>
  <c r="G780" i="14"/>
  <c r="G779" i="14" s="1"/>
  <c r="G778" i="14" s="1"/>
  <c r="G777" i="14" s="1"/>
  <c r="G776" i="14" s="1"/>
  <c r="G775" i="14" s="1"/>
  <c r="G771" i="14"/>
  <c r="G770" i="14" s="1"/>
  <c r="G769" i="14" s="1"/>
  <c r="G768" i="14" s="1"/>
  <c r="G767" i="14" s="1"/>
  <c r="G760" i="14" s="1"/>
  <c r="G758" i="14"/>
  <c r="G757" i="14" s="1"/>
  <c r="G756" i="14" s="1"/>
  <c r="G755" i="14" s="1"/>
  <c r="G754" i="14" s="1"/>
  <c r="G752" i="14"/>
  <c r="H750" i="14"/>
  <c r="G750" i="14"/>
  <c r="G745" i="14"/>
  <c r="G742" i="14"/>
  <c r="G734" i="14"/>
  <c r="G733" i="14" s="1"/>
  <c r="G731" i="14"/>
  <c r="G730" i="14" s="1"/>
  <c r="G725" i="14"/>
  <c r="G720" i="14"/>
  <c r="G718" i="14"/>
  <c r="G715" i="14"/>
  <c r="G712" i="14"/>
  <c r="G708" i="14"/>
  <c r="G706" i="14"/>
  <c r="G702" i="14"/>
  <c r="G696" i="14"/>
  <c r="G695" i="14" s="1"/>
  <c r="G694" i="14" s="1"/>
  <c r="G693" i="14" s="1"/>
  <c r="G692" i="14" s="1"/>
  <c r="G690" i="14"/>
  <c r="G689" i="14" s="1"/>
  <c r="G688" i="14" s="1"/>
  <c r="G678" i="14"/>
  <c r="G676" i="14"/>
  <c r="G674" i="14"/>
  <c r="G672" i="14"/>
  <c r="G670" i="14"/>
  <c r="G668" i="14"/>
  <c r="G665" i="14"/>
  <c r="G664" i="14" s="1"/>
  <c r="G652" i="14"/>
  <c r="G650" i="14"/>
  <c r="G647" i="14"/>
  <c r="G646" i="14" s="1"/>
  <c r="G643" i="14"/>
  <c r="G637" i="14"/>
  <c r="G635" i="14"/>
  <c r="H628" i="14"/>
  <c r="H627" i="14" s="1"/>
  <c r="H626" i="14" s="1"/>
  <c r="H625" i="14" s="1"/>
  <c r="H624" i="14" s="1"/>
  <c r="H623" i="14" s="1"/>
  <c r="G628" i="14"/>
  <c r="G627" i="14" s="1"/>
  <c r="G626" i="14" s="1"/>
  <c r="G625" i="14" s="1"/>
  <c r="G624" i="14" s="1"/>
  <c r="G623" i="14" s="1"/>
  <c r="G619" i="14"/>
  <c r="G618" i="14" s="1"/>
  <c r="G617" i="14" s="1"/>
  <c r="G616" i="14" s="1"/>
  <c r="G615" i="14" s="1"/>
  <c r="G614" i="14" s="1"/>
  <c r="G612" i="14"/>
  <c r="G611" i="14" s="1"/>
  <c r="G610" i="14" s="1"/>
  <c r="G609" i="14" s="1"/>
  <c r="G608" i="14" s="1"/>
  <c r="G607" i="14" s="1"/>
  <c r="G605" i="14"/>
  <c r="G604" i="14" s="1"/>
  <c r="G603" i="14" s="1"/>
  <c r="G602" i="14" s="1"/>
  <c r="G600" i="14"/>
  <c r="G599" i="14" s="1"/>
  <c r="G598" i="14" s="1"/>
  <c r="G596" i="14"/>
  <c r="G594" i="14"/>
  <c r="G591" i="14"/>
  <c r="G590" i="14" s="1"/>
  <c r="G585" i="14"/>
  <c r="G584" i="14" s="1"/>
  <c r="G583" i="14" s="1"/>
  <c r="G582" i="14" s="1"/>
  <c r="G578" i="14"/>
  <c r="G577" i="14" s="1"/>
  <c r="G576" i="14" s="1"/>
  <c r="G575" i="14" s="1"/>
  <c r="G569" i="14"/>
  <c r="G568" i="14" s="1"/>
  <c r="G567" i="14" s="1"/>
  <c r="G566" i="14" s="1"/>
  <c r="G565" i="14" s="1"/>
  <c r="G564" i="14" s="1"/>
  <c r="G562" i="14"/>
  <c r="G561" i="14" s="1"/>
  <c r="G560" i="14" s="1"/>
  <c r="G559" i="14" s="1"/>
  <c r="G558" i="14" s="1"/>
  <c r="G557" i="14" s="1"/>
  <c r="G554" i="14"/>
  <c r="G553" i="14" s="1"/>
  <c r="G552" i="14" s="1"/>
  <c r="G551" i="14" s="1"/>
  <c r="G550" i="14" s="1"/>
  <c r="G546" i="14"/>
  <c r="G545" i="14" s="1"/>
  <c r="G544" i="14" s="1"/>
  <c r="G543" i="14" s="1"/>
  <c r="G542" i="14" s="1"/>
  <c r="G533" i="14"/>
  <c r="H516" i="14"/>
  <c r="H515" i="14" s="1"/>
  <c r="H514" i="14" s="1"/>
  <c r="G516" i="14"/>
  <c r="G515" i="14" s="1"/>
  <c r="G514" i="14" s="1"/>
  <c r="G512" i="14"/>
  <c r="G510" i="14"/>
  <c r="G505" i="14"/>
  <c r="G504" i="14" s="1"/>
  <c r="G503" i="14" s="1"/>
  <c r="G501" i="14"/>
  <c r="G499" i="14"/>
  <c r="G494" i="14"/>
  <c r="G493" i="14" s="1"/>
  <c r="G492" i="14" s="1"/>
  <c r="G491" i="14" s="1"/>
  <c r="G488" i="14"/>
  <c r="G487" i="14" s="1"/>
  <c r="G486" i="14" s="1"/>
  <c r="G485" i="14" s="1"/>
  <c r="G484" i="14" s="1"/>
  <c r="G482" i="14"/>
  <c r="G481" i="14" s="1"/>
  <c r="G480" i="14" s="1"/>
  <c r="G479" i="14" s="1"/>
  <c r="G473" i="14" s="1"/>
  <c r="G471" i="14"/>
  <c r="G470" i="14" s="1"/>
  <c r="G469" i="14" s="1"/>
  <c r="G468" i="14" s="1"/>
  <c r="G467" i="14" s="1"/>
  <c r="G464" i="14"/>
  <c r="G463" i="14" s="1"/>
  <c r="G462" i="14" s="1"/>
  <c r="G461" i="14" s="1"/>
  <c r="G460" i="14" s="1"/>
  <c r="G451" i="14" s="1"/>
  <c r="G449" i="14"/>
  <c r="G448" i="14" s="1"/>
  <c r="G447" i="14" s="1"/>
  <c r="G446" i="14" s="1"/>
  <c r="G445" i="14" s="1"/>
  <c r="G443" i="14"/>
  <c r="G441" i="14"/>
  <c r="G437" i="14"/>
  <c r="G436" i="14" s="1"/>
  <c r="G435" i="14" s="1"/>
  <c r="G432" i="14"/>
  <c r="G431" i="14" s="1"/>
  <c r="G430" i="14" s="1"/>
  <c r="G429" i="14" s="1"/>
  <c r="G427" i="14"/>
  <c r="G426" i="14" s="1"/>
  <c r="G425" i="14" s="1"/>
  <c r="G424" i="14" s="1"/>
  <c r="G412" i="14"/>
  <c r="G411" i="14" s="1"/>
  <c r="G409" i="14"/>
  <c r="G407" i="14"/>
  <c r="G400" i="14"/>
  <c r="G399" i="14" s="1"/>
  <c r="G398" i="14" s="1"/>
  <c r="G397" i="14" s="1"/>
  <c r="G395" i="14"/>
  <c r="G394" i="14" s="1"/>
  <c r="G393" i="14" s="1"/>
  <c r="G391" i="14"/>
  <c r="G390" i="14" s="1"/>
  <c r="G389" i="14" s="1"/>
  <c r="G375" i="14"/>
  <c r="G373" i="14"/>
  <c r="G368" i="14"/>
  <c r="G367" i="14" s="1"/>
  <c r="G366" i="14" s="1"/>
  <c r="G364" i="14"/>
  <c r="G363" i="14" s="1"/>
  <c r="G362" i="14" s="1"/>
  <c r="G360" i="14"/>
  <c r="G358" i="14"/>
  <c r="G356" i="14"/>
  <c r="G353" i="14"/>
  <c r="G349" i="14"/>
  <c r="G342" i="14"/>
  <c r="G340" i="14"/>
  <c r="H337" i="14"/>
  <c r="G337" i="14"/>
  <c r="G335" i="14"/>
  <c r="G332" i="14"/>
  <c r="G330" i="14"/>
  <c r="G325" i="14"/>
  <c r="G324" i="14" s="1"/>
  <c r="G323" i="14" s="1"/>
  <c r="G322" i="14" s="1"/>
  <c r="G319" i="14"/>
  <c r="G318" i="14" s="1"/>
  <c r="G316" i="14"/>
  <c r="G315" i="14" s="1"/>
  <c r="G313" i="14"/>
  <c r="G310" i="14"/>
  <c r="G304" i="14"/>
  <c r="G302" i="14"/>
  <c r="G299" i="14"/>
  <c r="G297" i="14"/>
  <c r="G295" i="14"/>
  <c r="G293" i="14"/>
  <c r="G290" i="14"/>
  <c r="G287" i="14"/>
  <c r="G284" i="14"/>
  <c r="G280" i="14"/>
  <c r="G279" i="14" s="1"/>
  <c r="G278" i="14" s="1"/>
  <c r="G268" i="14"/>
  <c r="G267" i="14" s="1"/>
  <c r="G266" i="14" s="1"/>
  <c r="G265" i="14" s="1"/>
  <c r="G263" i="14"/>
  <c r="G262" i="14" s="1"/>
  <c r="G261" i="14" s="1"/>
  <c r="G260" i="14" s="1"/>
  <c r="G257" i="14"/>
  <c r="G256" i="14" s="1"/>
  <c r="G255" i="14" s="1"/>
  <c r="G253" i="14"/>
  <c r="G251" i="14"/>
  <c r="G248" i="14"/>
  <c r="G247" i="14" s="1"/>
  <c r="G241" i="14"/>
  <c r="G240" i="14" s="1"/>
  <c r="G239" i="14" s="1"/>
  <c r="G238" i="14" s="1"/>
  <c r="G237" i="14" s="1"/>
  <c r="G235" i="14"/>
  <c r="G234" i="14" s="1"/>
  <c r="G233" i="14" s="1"/>
  <c r="G231" i="14"/>
  <c r="G230" i="14" s="1"/>
  <c r="G229" i="14" s="1"/>
  <c r="G223" i="14"/>
  <c r="G221" i="14"/>
  <c r="G216" i="14"/>
  <c r="G215" i="14" s="1"/>
  <c r="G213" i="14"/>
  <c r="G212" i="14" s="1"/>
  <c r="G208" i="14"/>
  <c r="G206" i="14"/>
  <c r="G199" i="14"/>
  <c r="G197" i="14"/>
  <c r="G195" i="14"/>
  <c r="G187" i="14"/>
  <c r="G186" i="14" s="1"/>
  <c r="G185" i="14" s="1"/>
  <c r="G183" i="14"/>
  <c r="G180" i="14"/>
  <c r="G172" i="14"/>
  <c r="G171" i="14" s="1"/>
  <c r="G170" i="14" s="1"/>
  <c r="G168" i="14"/>
  <c r="G167" i="14" s="1"/>
  <c r="G166" i="14" s="1"/>
  <c r="G161" i="14"/>
  <c r="G159" i="14"/>
  <c r="G157" i="14"/>
  <c r="G155" i="14"/>
  <c r="G152" i="14"/>
  <c r="G150" i="14"/>
  <c r="G148" i="14"/>
  <c r="G144" i="14"/>
  <c r="G142" i="14"/>
  <c r="H140" i="14"/>
  <c r="G140" i="14"/>
  <c r="G138" i="14"/>
  <c r="G136" i="14"/>
  <c r="G131" i="14"/>
  <c r="G130" i="14" s="1"/>
  <c r="G129" i="14" s="1"/>
  <c r="G126" i="14"/>
  <c r="G125" i="14" s="1"/>
  <c r="G124" i="14" s="1"/>
  <c r="G122" i="14"/>
  <c r="G120" i="14"/>
  <c r="G117" i="14"/>
  <c r="G112" i="14"/>
  <c r="G111" i="14" s="1"/>
  <c r="G109" i="14"/>
  <c r="G108" i="14" s="1"/>
  <c r="G103" i="14"/>
  <c r="G102" i="14" s="1"/>
  <c r="G101" i="14" s="1"/>
  <c r="G99" i="14"/>
  <c r="G98" i="14" s="1"/>
  <c r="G97" i="14" s="1"/>
  <c r="G96" i="14" s="1"/>
  <c r="G95" i="14" s="1"/>
  <c r="G93" i="14"/>
  <c r="G91" i="14"/>
  <c r="G88" i="14"/>
  <c r="G85" i="14"/>
  <c r="G83" i="14"/>
  <c r="G81" i="14"/>
  <c r="G79" i="14"/>
  <c r="G75" i="14"/>
  <c r="G70" i="14"/>
  <c r="G68" i="14"/>
  <c r="G62" i="14"/>
  <c r="G61" i="14" s="1"/>
  <c r="G60" i="14" s="1"/>
  <c r="G55" i="14"/>
  <c r="G53" i="14"/>
  <c r="H48" i="14"/>
  <c r="H47" i="14" s="1"/>
  <c r="H46" i="14" s="1"/>
  <c r="G48" i="14"/>
  <c r="G47" i="14" s="1"/>
  <c r="G46" i="14" s="1"/>
  <c r="G44" i="14"/>
  <c r="G42" i="14"/>
  <c r="G40" i="14"/>
  <c r="G36" i="14"/>
  <c r="G29" i="14"/>
  <c r="G28" i="14" s="1"/>
  <c r="G27" i="14" s="1"/>
  <c r="G26" i="14" s="1"/>
  <c r="G24" i="14"/>
  <c r="G23" i="14" s="1"/>
  <c r="G22" i="14" s="1"/>
  <c r="G20" i="14"/>
  <c r="G17" i="14"/>
  <c r="G15" i="14"/>
  <c r="I14" i="17" l="1"/>
  <c r="E354" i="17"/>
  <c r="F274" i="17"/>
  <c r="F384" i="17"/>
  <c r="F477" i="17"/>
  <c r="H29" i="17"/>
  <c r="H103" i="17"/>
  <c r="H102" i="17" s="1"/>
  <c r="I199" i="17"/>
  <c r="H332" i="17"/>
  <c r="K261" i="17"/>
  <c r="K260" i="17" s="1"/>
  <c r="K307" i="17"/>
  <c r="K373" i="17"/>
  <c r="K372" i="17" s="1"/>
  <c r="E332" i="17"/>
  <c r="I384" i="17"/>
  <c r="I383" i="17" s="1"/>
  <c r="I382" i="17" s="1"/>
  <c r="I381" i="17" s="1"/>
  <c r="K29" i="17"/>
  <c r="K174" i="17"/>
  <c r="K173" i="17" s="1"/>
  <c r="K396" i="17"/>
  <c r="K395" i="17" s="1"/>
  <c r="F262" i="17"/>
  <c r="F333" i="17"/>
  <c r="I325" i="17"/>
  <c r="G259" i="14"/>
  <c r="J259" i="14"/>
  <c r="J372" i="14"/>
  <c r="N259" i="14"/>
  <c r="M799" i="14"/>
  <c r="M798" i="14" s="1"/>
  <c r="M791" i="14" s="1"/>
  <c r="E79" i="17"/>
  <c r="E78" i="17" s="1"/>
  <c r="H79" i="17"/>
  <c r="H78" i="17" s="1"/>
  <c r="H77" i="17" s="1"/>
  <c r="K14" i="17"/>
  <c r="K39" i="17"/>
  <c r="L79" i="17"/>
  <c r="L78" i="17" s="1"/>
  <c r="K103" i="17"/>
  <c r="K102" i="17" s="1"/>
  <c r="K136" i="17"/>
  <c r="K135" i="17" s="1"/>
  <c r="K274" i="17"/>
  <c r="K283" i="17"/>
  <c r="K363" i="17"/>
  <c r="K331" i="17" s="1"/>
  <c r="K330" i="17" s="1"/>
  <c r="K259" i="14"/>
  <c r="M329" i="14"/>
  <c r="F79" i="17"/>
  <c r="F78" i="17" s="1"/>
  <c r="E174" i="17"/>
  <c r="E173" i="17" s="1"/>
  <c r="E261" i="17"/>
  <c r="E260" i="17" s="1"/>
  <c r="F363" i="17"/>
  <c r="F374" i="17"/>
  <c r="F486" i="17"/>
  <c r="I79" i="17"/>
  <c r="H221" i="17"/>
  <c r="H373" i="17"/>
  <c r="H372" i="17" s="1"/>
  <c r="I432" i="17"/>
  <c r="L14" i="17"/>
  <c r="L474" i="17"/>
  <c r="L486" i="17"/>
  <c r="H259" i="14"/>
  <c r="H812" i="14"/>
  <c r="M711" i="14"/>
  <c r="E14" i="17"/>
  <c r="E103" i="17"/>
  <c r="E102" i="17" s="1"/>
  <c r="F14" i="17"/>
  <c r="F40" i="17"/>
  <c r="F437" i="17"/>
  <c r="H39" i="17"/>
  <c r="H136" i="17"/>
  <c r="H135" i="17" s="1"/>
  <c r="H261" i="17"/>
  <c r="I454" i="17"/>
  <c r="K79" i="17"/>
  <c r="K78" i="17" s="1"/>
  <c r="L432" i="17"/>
  <c r="K489" i="17"/>
  <c r="G372" i="14"/>
  <c r="G371" i="14" s="1"/>
  <c r="G370" i="14" s="1"/>
  <c r="J574" i="14"/>
  <c r="K348" i="14"/>
  <c r="K382" i="14"/>
  <c r="K381" i="14" s="1"/>
  <c r="J989" i="14"/>
  <c r="M574" i="14"/>
  <c r="J348" i="14"/>
  <c r="K842" i="14"/>
  <c r="K841" i="14" s="1"/>
  <c r="M14" i="14"/>
  <c r="M13" i="14" s="1"/>
  <c r="M12" i="14" s="1"/>
  <c r="M11" i="14" s="1"/>
  <c r="M848" i="14"/>
  <c r="M847" i="14" s="1"/>
  <c r="G348" i="14"/>
  <c r="N1007" i="14"/>
  <c r="N1013" i="14" s="1"/>
  <c r="N205" i="14"/>
  <c r="N204" i="14" s="1"/>
  <c r="N203" i="14" s="1"/>
  <c r="M339" i="14"/>
  <c r="M348" i="14"/>
  <c r="M372" i="14"/>
  <c r="M371" i="14" s="1"/>
  <c r="M370" i="14" s="1"/>
  <c r="M382" i="14"/>
  <c r="M381" i="14" s="1"/>
  <c r="N634" i="14"/>
  <c r="M701" i="14"/>
  <c r="M700" i="14" s="1"/>
  <c r="M812" i="14"/>
  <c r="M811" i="14" s="1"/>
  <c r="H220" i="14"/>
  <c r="H219" i="14" s="1"/>
  <c r="H218" i="14" s="1"/>
  <c r="N348" i="14"/>
  <c r="H382" i="14"/>
  <c r="K1007" i="14"/>
  <c r="K1013" i="14" s="1"/>
  <c r="M67" i="14"/>
  <c r="M66" i="14" s="1"/>
  <c r="M65" i="14" s="1"/>
  <c r="N147" i="14"/>
  <c r="H339" i="14"/>
  <c r="H924" i="14"/>
  <c r="H923" i="14" s="1"/>
  <c r="K301" i="14"/>
  <c r="J339" i="14"/>
  <c r="J509" i="14"/>
  <c r="J508" i="14" s="1"/>
  <c r="J507" i="14" s="1"/>
  <c r="K954" i="14"/>
  <c r="K953" i="14" s="1"/>
  <c r="K952" i="14" s="1"/>
  <c r="K951" i="14" s="1"/>
  <c r="K950" i="14" s="1"/>
  <c r="G634" i="14"/>
  <c r="K812" i="14"/>
  <c r="K811" i="14" s="1"/>
  <c r="K930" i="14"/>
  <c r="K929" i="14" s="1"/>
  <c r="M220" i="14"/>
  <c r="M219" i="14" s="1"/>
  <c r="M218" i="14" s="1"/>
  <c r="M334" i="14"/>
  <c r="M923" i="14"/>
  <c r="M922" i="14" s="1"/>
  <c r="M921" i="14" s="1"/>
  <c r="M309" i="14"/>
  <c r="M308" i="14" s="1"/>
  <c r="M307" i="14" s="1"/>
  <c r="M306" i="14" s="1"/>
  <c r="H787" i="14"/>
  <c r="H786" i="14" s="1"/>
  <c r="H785" i="14" s="1"/>
  <c r="H784" i="14" s="1"/>
  <c r="H783" i="14" s="1"/>
  <c r="H782" i="14" s="1"/>
  <c r="K498" i="14"/>
  <c r="K497" i="14" s="1"/>
  <c r="K496" i="14" s="1"/>
  <c r="J634" i="14"/>
  <c r="J633" i="14" s="1"/>
  <c r="M179" i="14"/>
  <c r="M178" i="14" s="1"/>
  <c r="M177" i="14" s="1"/>
  <c r="M176" i="14" s="1"/>
  <c r="M194" i="14"/>
  <c r="M193" i="14" s="1"/>
  <c r="M192" i="14" s="1"/>
  <c r="M191" i="14" s="1"/>
  <c r="M634" i="14"/>
  <c r="N842" i="14"/>
  <c r="N841" i="14" s="1"/>
  <c r="N974" i="14"/>
  <c r="N973" i="14" s="1"/>
  <c r="N972" i="14" s="1"/>
  <c r="N971" i="14" s="1"/>
  <c r="N342" i="14"/>
  <c r="N339" i="14" s="1"/>
  <c r="K342" i="14"/>
  <c r="K339" i="14" s="1"/>
  <c r="G339" i="14"/>
  <c r="H511" i="17"/>
  <c r="F261" i="17"/>
  <c r="K51" i="17"/>
  <c r="K38" i="17" s="1"/>
  <c r="F355" i="17"/>
  <c r="F354" i="17" s="1"/>
  <c r="I78" i="17"/>
  <c r="H363" i="17"/>
  <c r="H331" i="17" s="1"/>
  <c r="H383" i="17"/>
  <c r="H382" i="17" s="1"/>
  <c r="H381" i="17" s="1"/>
  <c r="I489" i="17"/>
  <c r="E274" i="17"/>
  <c r="F103" i="17"/>
  <c r="F102" i="17" s="1"/>
  <c r="F199" i="17"/>
  <c r="F195" i="17" s="1"/>
  <c r="H174" i="17"/>
  <c r="H173" i="17" s="1"/>
  <c r="H316" i="17"/>
  <c r="I396" i="17"/>
  <c r="I395" i="17" s="1"/>
  <c r="K221" i="17"/>
  <c r="K253" i="17"/>
  <c r="L274" i="17"/>
  <c r="L325" i="17"/>
  <c r="L355" i="17"/>
  <c r="L354" i="17" s="1"/>
  <c r="L396" i="17"/>
  <c r="L395" i="17" s="1"/>
  <c r="K511" i="17"/>
  <c r="K526" i="17"/>
  <c r="I103" i="17"/>
  <c r="I102" i="17" s="1"/>
  <c r="I174" i="17"/>
  <c r="I173" i="17" s="1"/>
  <c r="I195" i="17"/>
  <c r="H230" i="17"/>
  <c r="I230" i="17"/>
  <c r="I253" i="17"/>
  <c r="H274" i="17"/>
  <c r="H432" i="17"/>
  <c r="H453" i="17"/>
  <c r="K230" i="17"/>
  <c r="L237" i="17"/>
  <c r="K383" i="17"/>
  <c r="K382" i="17" s="1"/>
  <c r="K381" i="17" s="1"/>
  <c r="K411" i="17"/>
  <c r="K410" i="17" s="1"/>
  <c r="E212" i="17"/>
  <c r="E211" i="17" s="1"/>
  <c r="F454" i="17"/>
  <c r="F490" i="17"/>
  <c r="H13" i="17"/>
  <c r="H113" i="17"/>
  <c r="H112" i="17" s="1"/>
  <c r="H199" i="17"/>
  <c r="H195" i="17" s="1"/>
  <c r="H237" i="17"/>
  <c r="H253" i="17"/>
  <c r="I274" i="17"/>
  <c r="I273" i="17" s="1"/>
  <c r="I333" i="17"/>
  <c r="I474" i="17"/>
  <c r="H489" i="17"/>
  <c r="H496" i="17"/>
  <c r="L103" i="17"/>
  <c r="L102" i="17" s="1"/>
  <c r="L230" i="17"/>
  <c r="L283" i="17"/>
  <c r="L273" i="17" s="1"/>
  <c r="L374" i="17"/>
  <c r="L384" i="17"/>
  <c r="L383" i="17" s="1"/>
  <c r="L382" i="17" s="1"/>
  <c r="L381" i="17" s="1"/>
  <c r="K432" i="17"/>
  <c r="K453" i="17"/>
  <c r="K496" i="17"/>
  <c r="L290" i="17"/>
  <c r="L333" i="17"/>
  <c r="L332" i="17" s="1"/>
  <c r="L324" i="17"/>
  <c r="L318" i="17"/>
  <c r="L213" i="17"/>
  <c r="L212" i="17" s="1"/>
  <c r="L211" i="17" s="1"/>
  <c r="L262" i="17"/>
  <c r="L261" i="17" s="1"/>
  <c r="L260" i="17" s="1"/>
  <c r="I262" i="17"/>
  <c r="I261" i="17" s="1"/>
  <c r="I260" i="17" s="1"/>
  <c r="L30" i="17"/>
  <c r="L29" i="17" s="1"/>
  <c r="L58" i="17"/>
  <c r="L40" i="17"/>
  <c r="L39" i="17" s="1"/>
  <c r="I114" i="17"/>
  <c r="H521" i="14"/>
  <c r="H520" i="14" s="1"/>
  <c r="H519" i="14" s="1"/>
  <c r="H518" i="14" s="1"/>
  <c r="N498" i="14"/>
  <c r="N497" i="14" s="1"/>
  <c r="N496" i="14" s="1"/>
  <c r="N533" i="14"/>
  <c r="N812" i="14"/>
  <c r="N811" i="14" s="1"/>
  <c r="G520" i="14"/>
  <c r="G519" i="14" s="1"/>
  <c r="G518" i="14" s="1"/>
  <c r="H634" i="14"/>
  <c r="H633" i="14" s="1"/>
  <c r="H996" i="14"/>
  <c r="H995" i="14" s="1"/>
  <c r="H994" i="14" s="1"/>
  <c r="J205" i="14"/>
  <c r="J204" i="14" s="1"/>
  <c r="J203" i="14" s="1"/>
  <c r="J220" i="14"/>
  <c r="J219" i="14" s="1"/>
  <c r="J218" i="14" s="1"/>
  <c r="J406" i="14"/>
  <c r="J405" i="14" s="1"/>
  <c r="J404" i="14" s="1"/>
  <c r="J403" i="14" s="1"/>
  <c r="J402" i="14" s="1"/>
  <c r="K634" i="14"/>
  <c r="K633" i="14" s="1"/>
  <c r="J741" i="14"/>
  <c r="J740" i="14" s="1"/>
  <c r="J739" i="14" s="1"/>
  <c r="K964" i="14"/>
  <c r="K963" i="14" s="1"/>
  <c r="K962" i="14" s="1"/>
  <c r="K961" i="14" s="1"/>
  <c r="K960" i="14" s="1"/>
  <c r="N749" i="14"/>
  <c r="N748" i="14" s="1"/>
  <c r="N747" i="14" s="1"/>
  <c r="G812" i="14"/>
  <c r="K220" i="14"/>
  <c r="K219" i="14" s="1"/>
  <c r="K218" i="14" s="1"/>
  <c r="J301" i="14"/>
  <c r="J521" i="14"/>
  <c r="J520" i="14" s="1"/>
  <c r="J519" i="14" s="1"/>
  <c r="J518" i="14" s="1"/>
  <c r="J749" i="14"/>
  <c r="J748" i="14" s="1"/>
  <c r="J747" i="14" s="1"/>
  <c r="J812" i="14"/>
  <c r="J811" i="14" s="1"/>
  <c r="M521" i="14"/>
  <c r="M520" i="14" s="1"/>
  <c r="M519" i="14" s="1"/>
  <c r="M518" i="14" s="1"/>
  <c r="N980" i="14"/>
  <c r="N979" i="14" s="1"/>
  <c r="N978" i="14" s="1"/>
  <c r="G382" i="14"/>
  <c r="G381" i="14" s="1"/>
  <c r="N382" i="14"/>
  <c r="N381" i="14" s="1"/>
  <c r="J382" i="14"/>
  <c r="J381" i="14" s="1"/>
  <c r="G681" i="14"/>
  <c r="G680" i="14" s="1"/>
  <c r="H681" i="14"/>
  <c r="H680" i="14" s="1"/>
  <c r="M681" i="14"/>
  <c r="M680" i="14" s="1"/>
  <c r="J681" i="14"/>
  <c r="J680" i="14" s="1"/>
  <c r="N681" i="14"/>
  <c r="N680" i="14" s="1"/>
  <c r="K681" i="14"/>
  <c r="K680" i="14" s="1"/>
  <c r="K554" i="14"/>
  <c r="K553" i="14" s="1"/>
  <c r="K552" i="14" s="1"/>
  <c r="K551" i="14" s="1"/>
  <c r="K550" i="14" s="1"/>
  <c r="M593" i="14"/>
  <c r="M589" i="14" s="1"/>
  <c r="M588" i="14" s="1"/>
  <c r="M587" i="14" s="1"/>
  <c r="M573" i="14" s="1"/>
  <c r="M572" i="14" s="1"/>
  <c r="M729" i="14"/>
  <c r="M728" i="14" s="1"/>
  <c r="N849" i="14"/>
  <c r="N848" i="14" s="1"/>
  <c r="N847" i="14" s="1"/>
  <c r="N840" i="14" s="1"/>
  <c r="G147" i="14"/>
  <c r="H849" i="14"/>
  <c r="H848" i="14" s="1"/>
  <c r="H847" i="14" s="1"/>
  <c r="H930" i="14"/>
  <c r="H929" i="14" s="1"/>
  <c r="H954" i="14"/>
  <c r="H953" i="14" s="1"/>
  <c r="H952" i="14" s="1"/>
  <c r="H951" i="14" s="1"/>
  <c r="H950" i="14" s="1"/>
  <c r="J996" i="14"/>
  <c r="J995" i="14" s="1"/>
  <c r="J994" i="14" s="1"/>
  <c r="N220" i="14"/>
  <c r="N219" i="14" s="1"/>
  <c r="N218" i="14" s="1"/>
  <c r="K147" i="14"/>
  <c r="J179" i="14"/>
  <c r="J178" i="14" s="1"/>
  <c r="J177" i="14" s="1"/>
  <c r="J176" i="14" s="1"/>
  <c r="J355" i="14"/>
  <c r="J371" i="14"/>
  <c r="J370" i="14" s="1"/>
  <c r="J593" i="14"/>
  <c r="K749" i="14"/>
  <c r="K748" i="14" s="1"/>
  <c r="K747" i="14" s="1"/>
  <c r="K787" i="14"/>
  <c r="K786" i="14" s="1"/>
  <c r="K785" i="14" s="1"/>
  <c r="K784" i="14" s="1"/>
  <c r="K783" i="14" s="1"/>
  <c r="K782" i="14" s="1"/>
  <c r="M250" i="14"/>
  <c r="M246" i="14" s="1"/>
  <c r="M245" i="14" s="1"/>
  <c r="M244" i="14" s="1"/>
  <c r="M440" i="14"/>
  <c r="M439" i="14" s="1"/>
  <c r="M434" i="14" s="1"/>
  <c r="M423" i="14" s="1"/>
  <c r="M414" i="14" s="1"/>
  <c r="N787" i="14"/>
  <c r="N786" i="14" s="1"/>
  <c r="N785" i="14" s="1"/>
  <c r="N784" i="14" s="1"/>
  <c r="N783" i="14" s="1"/>
  <c r="N782" i="14" s="1"/>
  <c r="N930" i="14"/>
  <c r="N929" i="14" s="1"/>
  <c r="G220" i="14"/>
  <c r="G219" i="14" s="1"/>
  <c r="G218" i="14" s="1"/>
  <c r="J711" i="14"/>
  <c r="J799" i="14"/>
  <c r="J798" i="14" s="1"/>
  <c r="J791" i="14" s="1"/>
  <c r="N17" i="14"/>
  <c r="N14" i="14" s="1"/>
  <c r="N13" i="14" s="1"/>
  <c r="N12" i="14" s="1"/>
  <c r="N11" i="14" s="1"/>
  <c r="N937" i="14"/>
  <c r="N936" i="14" s="1"/>
  <c r="N935" i="14" s="1"/>
  <c r="N934" i="14" s="1"/>
  <c r="H241" i="14"/>
  <c r="H240" i="14" s="1"/>
  <c r="H239" i="14" s="1"/>
  <c r="H238" i="14" s="1"/>
  <c r="H237" i="14" s="1"/>
  <c r="K161" i="14"/>
  <c r="K154" i="14" s="1"/>
  <c r="K316" i="17"/>
  <c r="I63" i="17"/>
  <c r="I96" i="17"/>
  <c r="I95" i="17" s="1"/>
  <c r="I94" i="17" s="1"/>
  <c r="L96" i="17"/>
  <c r="L95" i="17" s="1"/>
  <c r="L94" i="17" s="1"/>
  <c r="H204" i="17"/>
  <c r="I296" i="17"/>
  <c r="I318" i="17"/>
  <c r="L296" i="17"/>
  <c r="L114" i="17"/>
  <c r="L113" i="17" s="1"/>
  <c r="L112" i="17" s="1"/>
  <c r="N211" i="14"/>
  <c r="N210" i="14" s="1"/>
  <c r="G135" i="14"/>
  <c r="G14" i="14"/>
  <c r="G13" i="14" s="1"/>
  <c r="K194" i="14"/>
  <c r="K193" i="14" s="1"/>
  <c r="K192" i="14" s="1"/>
  <c r="K191" i="14" s="1"/>
  <c r="J194" i="14"/>
  <c r="J193" i="14" s="1"/>
  <c r="J192" i="14" s="1"/>
  <c r="J191" i="14" s="1"/>
  <c r="K329" i="14"/>
  <c r="J334" i="14"/>
  <c r="K712" i="14"/>
  <c r="K711" i="14" s="1"/>
  <c r="J822" i="14"/>
  <c r="J821" i="14" s="1"/>
  <c r="J937" i="14"/>
  <c r="J936" i="14" s="1"/>
  <c r="K974" i="14"/>
  <c r="K973" i="14" s="1"/>
  <c r="K972" i="14" s="1"/>
  <c r="K971" i="14" s="1"/>
  <c r="K980" i="14"/>
  <c r="K979" i="14" s="1"/>
  <c r="K978" i="14" s="1"/>
  <c r="M355" i="14"/>
  <c r="N440" i="14"/>
  <c r="N439" i="14" s="1"/>
  <c r="N434" i="14" s="1"/>
  <c r="N423" i="14" s="1"/>
  <c r="N414" i="14" s="1"/>
  <c r="M741" i="14"/>
  <c r="M740" i="14" s="1"/>
  <c r="M739" i="14" s="1"/>
  <c r="H301" i="14"/>
  <c r="H440" i="14"/>
  <c r="H439" i="14" s="1"/>
  <c r="H434" i="14" s="1"/>
  <c r="H423" i="14" s="1"/>
  <c r="H414" i="14" s="1"/>
  <c r="H36" i="14"/>
  <c r="H35" i="14" s="1"/>
  <c r="H34" i="14" s="1"/>
  <c r="H33" i="14" s="1"/>
  <c r="H88" i="14"/>
  <c r="H117" i="14"/>
  <c r="H712" i="14"/>
  <c r="H711" i="14" s="1"/>
  <c r="H720" i="14"/>
  <c r="H980" i="14"/>
  <c r="H979" i="14" s="1"/>
  <c r="H978" i="14" s="1"/>
  <c r="J35" i="14"/>
  <c r="J34" i="14" s="1"/>
  <c r="J33" i="14" s="1"/>
  <c r="J250" i="14"/>
  <c r="J246" i="14" s="1"/>
  <c r="J245" i="14" s="1"/>
  <c r="J244" i="14" s="1"/>
  <c r="J649" i="14"/>
  <c r="J645" i="14" s="1"/>
  <c r="K856" i="14"/>
  <c r="K855" i="14" s="1"/>
  <c r="M135" i="14"/>
  <c r="M406" i="14"/>
  <c r="M405" i="14" s="1"/>
  <c r="M404" i="14" s="1"/>
  <c r="M403" i="14" s="1"/>
  <c r="M402" i="14" s="1"/>
  <c r="M509" i="14"/>
  <c r="M508" i="14" s="1"/>
  <c r="M507" i="14" s="1"/>
  <c r="N822" i="14"/>
  <c r="N821" i="14" s="1"/>
  <c r="M828" i="14"/>
  <c r="M827" i="14" s="1"/>
  <c r="N964" i="14"/>
  <c r="N963" i="14" s="1"/>
  <c r="N962" i="14" s="1"/>
  <c r="N961" i="14" s="1"/>
  <c r="N960" i="14" s="1"/>
  <c r="H822" i="14"/>
  <c r="H821" i="14" s="1"/>
  <c r="J923" i="14"/>
  <c r="J922" i="14" s="1"/>
  <c r="J921" i="14" s="1"/>
  <c r="J915" i="14" s="1"/>
  <c r="J977" i="14"/>
  <c r="M205" i="14"/>
  <c r="M204" i="14" s="1"/>
  <c r="M203" i="14" s="1"/>
  <c r="M649" i="14"/>
  <c r="M645" i="14" s="1"/>
  <c r="M856" i="14"/>
  <c r="M855" i="14" s="1"/>
  <c r="N954" i="14"/>
  <c r="N953" i="14" s="1"/>
  <c r="N952" i="14" s="1"/>
  <c r="N951" i="14" s="1"/>
  <c r="N950" i="14" s="1"/>
  <c r="M977" i="14"/>
  <c r="K406" i="14"/>
  <c r="K405" i="14" s="1"/>
  <c r="K404" i="14" s="1"/>
  <c r="K403" i="14" s="1"/>
  <c r="K402" i="14" s="1"/>
  <c r="K849" i="14"/>
  <c r="K848" i="14" s="1"/>
  <c r="K847" i="14" s="1"/>
  <c r="N856" i="14"/>
  <c r="N855" i="14" s="1"/>
  <c r="H17" i="14"/>
  <c r="H14" i="14" s="1"/>
  <c r="H13" i="14" s="1"/>
  <c r="H12" i="14" s="1"/>
  <c r="H11" i="14" s="1"/>
  <c r="N144" i="14"/>
  <c r="N135" i="14" s="1"/>
  <c r="H144" i="14"/>
  <c r="H135" i="14" s="1"/>
  <c r="M116" i="14"/>
  <c r="M115" i="14" s="1"/>
  <c r="M114" i="14" s="1"/>
  <c r="N187" i="14"/>
  <c r="N186" i="14" s="1"/>
  <c r="N185" i="14" s="1"/>
  <c r="F296" i="17"/>
  <c r="I40" i="17"/>
  <c r="I39" i="17" s="1"/>
  <c r="I204" i="17"/>
  <c r="I213" i="17"/>
  <c r="I212" i="17" s="1"/>
  <c r="I211" i="17" s="1"/>
  <c r="K204" i="17"/>
  <c r="F30" i="17"/>
  <c r="F29" i="17" s="1"/>
  <c r="F58" i="17"/>
  <c r="F96" i="17"/>
  <c r="F95" i="17" s="1"/>
  <c r="F94" i="17" s="1"/>
  <c r="F114" i="17"/>
  <c r="F113" i="17" s="1"/>
  <c r="F112" i="17" s="1"/>
  <c r="F213" i="17"/>
  <c r="F318" i="17"/>
  <c r="I58" i="17"/>
  <c r="I290" i="17"/>
  <c r="L63" i="17"/>
  <c r="I30" i="17"/>
  <c r="I29" i="17" s="1"/>
  <c r="N228" i="14"/>
  <c r="N227" i="14" s="1"/>
  <c r="H742" i="14"/>
  <c r="H741" i="14" s="1"/>
  <c r="H740" i="14" s="1"/>
  <c r="H739" i="14" s="1"/>
  <c r="K52" i="14"/>
  <c r="K51" i="14" s="1"/>
  <c r="K50" i="14" s="1"/>
  <c r="J228" i="14"/>
  <c r="J227" i="14" s="1"/>
  <c r="N36" i="14"/>
  <c r="N35" i="14" s="1"/>
  <c r="N34" i="14" s="1"/>
  <c r="N33" i="14" s="1"/>
  <c r="N75" i="14"/>
  <c r="N85" i="14"/>
  <c r="M107" i="14"/>
  <c r="M106" i="14" s="1"/>
  <c r="M154" i="14"/>
  <c r="N546" i="14"/>
  <c r="N545" i="14" s="1"/>
  <c r="N544" i="14" s="1"/>
  <c r="N543" i="14" s="1"/>
  <c r="N542" i="14" s="1"/>
  <c r="M165" i="14"/>
  <c r="M164" i="14" s="1"/>
  <c r="N284" i="14"/>
  <c r="N720" i="14"/>
  <c r="H131" i="14"/>
  <c r="H130" i="14" s="1"/>
  <c r="H129" i="14" s="1"/>
  <c r="H211" i="14"/>
  <c r="H210" i="14" s="1"/>
  <c r="H554" i="14"/>
  <c r="H553" i="14" s="1"/>
  <c r="H552" i="14" s="1"/>
  <c r="H551" i="14" s="1"/>
  <c r="H550" i="14" s="1"/>
  <c r="K290" i="14"/>
  <c r="K720" i="14"/>
  <c r="N652" i="14"/>
  <c r="N649" i="14" s="1"/>
  <c r="N645" i="14" s="1"/>
  <c r="N712" i="14"/>
  <c r="N711" i="14" s="1"/>
  <c r="H702" i="14"/>
  <c r="H734" i="14"/>
  <c r="H733" i="14" s="1"/>
  <c r="K131" i="14"/>
  <c r="K130" i="14" s="1"/>
  <c r="K129" i="14" s="1"/>
  <c r="K284" i="14"/>
  <c r="M52" i="14"/>
  <c r="M51" i="14" s="1"/>
  <c r="M50" i="14" s="1"/>
  <c r="N742" i="14"/>
  <c r="N741" i="14" s="1"/>
  <c r="N740" i="14" s="1"/>
  <c r="N739" i="14" s="1"/>
  <c r="H828" i="14"/>
  <c r="H827" i="14" s="1"/>
  <c r="G35" i="14"/>
  <c r="G34" i="14" s="1"/>
  <c r="G33" i="14" s="1"/>
  <c r="H250" i="14"/>
  <c r="H246" i="14" s="1"/>
  <c r="H245" i="14" s="1"/>
  <c r="H244" i="14" s="1"/>
  <c r="H329" i="14"/>
  <c r="H725" i="14"/>
  <c r="H842" i="14"/>
  <c r="H841" i="14" s="1"/>
  <c r="H964" i="14"/>
  <c r="H985" i="14"/>
  <c r="H984" i="14" s="1"/>
  <c r="H983" i="14" s="1"/>
  <c r="J14" i="14"/>
  <c r="J13" i="14" s="1"/>
  <c r="J12" i="14" s="1"/>
  <c r="J11" i="14" s="1"/>
  <c r="J67" i="14"/>
  <c r="J66" i="14" s="1"/>
  <c r="J65" i="14" s="1"/>
  <c r="K117" i="14"/>
  <c r="K116" i="14" s="1"/>
  <c r="K115" i="14" s="1"/>
  <c r="K114" i="14" s="1"/>
  <c r="J211" i="14"/>
  <c r="J210" i="14" s="1"/>
  <c r="K250" i="14"/>
  <c r="J283" i="14"/>
  <c r="K287" i="14"/>
  <c r="J309" i="14"/>
  <c r="J308" i="14" s="1"/>
  <c r="J307" i="14" s="1"/>
  <c r="J306" i="14" s="1"/>
  <c r="K334" i="14"/>
  <c r="H578" i="14"/>
  <c r="H577" i="14" s="1"/>
  <c r="H576" i="14" s="1"/>
  <c r="H575" i="14" s="1"/>
  <c r="H574" i="14" s="1"/>
  <c r="K205" i="14"/>
  <c r="K204" i="14" s="1"/>
  <c r="K203" i="14" s="1"/>
  <c r="K211" i="14"/>
  <c r="K210" i="14" s="1"/>
  <c r="G228" i="14"/>
  <c r="G227" i="14" s="1"/>
  <c r="G856" i="14"/>
  <c r="G855" i="14" s="1"/>
  <c r="H310" i="14"/>
  <c r="H309" i="14" s="1"/>
  <c r="K36" i="14"/>
  <c r="K35" i="14" s="1"/>
  <c r="K34" i="14" s="1"/>
  <c r="K33" i="14" s="1"/>
  <c r="J52" i="14"/>
  <c r="J51" i="14" s="1"/>
  <c r="J50" i="14" s="1"/>
  <c r="K75" i="14"/>
  <c r="K85" i="14"/>
  <c r="J116" i="14"/>
  <c r="J115" i="14" s="1"/>
  <c r="J114" i="14" s="1"/>
  <c r="J135" i="14"/>
  <c r="K241" i="14"/>
  <c r="K240" i="14" s="1"/>
  <c r="K239" i="14" s="1"/>
  <c r="K238" i="14" s="1"/>
  <c r="K237" i="14" s="1"/>
  <c r="K310" i="14"/>
  <c r="K309" i="14" s="1"/>
  <c r="K308" i="14" s="1"/>
  <c r="K307" i="14" s="1"/>
  <c r="K306" i="14" s="1"/>
  <c r="J717" i="14"/>
  <c r="J710" i="14" s="1"/>
  <c r="M74" i="14"/>
  <c r="M73" i="14" s="1"/>
  <c r="M72" i="14" s="1"/>
  <c r="N88" i="14"/>
  <c r="N117" i="14"/>
  <c r="N116" i="14" s="1"/>
  <c r="N115" i="14" s="1"/>
  <c r="N114" i="14" s="1"/>
  <c r="N131" i="14"/>
  <c r="N130" i="14" s="1"/>
  <c r="N129" i="14" s="1"/>
  <c r="M147" i="14"/>
  <c r="M301" i="14"/>
  <c r="N334" i="14"/>
  <c r="N406" i="14"/>
  <c r="N405" i="14" s="1"/>
  <c r="N404" i="14" s="1"/>
  <c r="N403" i="14" s="1"/>
  <c r="N402" i="14" s="1"/>
  <c r="N667" i="14"/>
  <c r="N663" i="14" s="1"/>
  <c r="N702" i="14"/>
  <c r="N701" i="14" s="1"/>
  <c r="N700" i="14" s="1"/>
  <c r="N725" i="14"/>
  <c r="N734" i="14"/>
  <c r="N733" i="14" s="1"/>
  <c r="N729" i="14" s="1"/>
  <c r="N728" i="14" s="1"/>
  <c r="M842" i="14"/>
  <c r="M841" i="14" s="1"/>
  <c r="M840" i="14" s="1"/>
  <c r="J498" i="14"/>
  <c r="J497" i="14" s="1"/>
  <c r="J496" i="14" s="1"/>
  <c r="J589" i="14"/>
  <c r="J588" i="14" s="1"/>
  <c r="J587" i="14" s="1"/>
  <c r="J848" i="14"/>
  <c r="J847" i="14" s="1"/>
  <c r="K924" i="14"/>
  <c r="K923" i="14" s="1"/>
  <c r="K985" i="14"/>
  <c r="K984" i="14" s="1"/>
  <c r="K983" i="14" s="1"/>
  <c r="M283" i="14"/>
  <c r="M822" i="14"/>
  <c r="M821" i="14" s="1"/>
  <c r="N924" i="14"/>
  <c r="N923" i="14" s="1"/>
  <c r="M963" i="14"/>
  <c r="M962" i="14" s="1"/>
  <c r="M961" i="14" s="1"/>
  <c r="M960" i="14" s="1"/>
  <c r="M989" i="14"/>
  <c r="M35" i="14"/>
  <c r="M34" i="14" s="1"/>
  <c r="M33" i="14" s="1"/>
  <c r="N509" i="14"/>
  <c r="N508" i="14" s="1"/>
  <c r="N507" i="14" s="1"/>
  <c r="N633" i="14"/>
  <c r="M633" i="14"/>
  <c r="M749" i="14"/>
  <c r="M748" i="14" s="1"/>
  <c r="M747" i="14" s="1"/>
  <c r="J329" i="14"/>
  <c r="K355" i="14"/>
  <c r="J440" i="14"/>
  <c r="J439" i="14" s="1"/>
  <c r="K533" i="14"/>
  <c r="J729" i="14"/>
  <c r="J728" i="14" s="1"/>
  <c r="K734" i="14"/>
  <c r="K733" i="14" s="1"/>
  <c r="K729" i="14" s="1"/>
  <c r="K728" i="14" s="1"/>
  <c r="K742" i="14"/>
  <c r="K741" i="14" s="1"/>
  <c r="K740" i="14" s="1"/>
  <c r="K739" i="14" s="1"/>
  <c r="K828" i="14"/>
  <c r="K827" i="14" s="1"/>
  <c r="J828" i="14"/>
  <c r="J827" i="14" s="1"/>
  <c r="J870" i="14"/>
  <c r="J869" i="14" s="1"/>
  <c r="J868" i="14" s="1"/>
  <c r="J867" i="14" s="1"/>
  <c r="J866" i="14" s="1"/>
  <c r="M498" i="14"/>
  <c r="M497" i="14" s="1"/>
  <c r="M496" i="14" s="1"/>
  <c r="N593" i="14"/>
  <c r="N589" i="14" s="1"/>
  <c r="N588" i="14" s="1"/>
  <c r="N587" i="14" s="1"/>
  <c r="M937" i="14"/>
  <c r="M936" i="14" s="1"/>
  <c r="M935" i="14" s="1"/>
  <c r="M934" i="14" s="1"/>
  <c r="N985" i="14"/>
  <c r="N984" i="14" s="1"/>
  <c r="N983" i="14" s="1"/>
  <c r="H75" i="14"/>
  <c r="H546" i="14"/>
  <c r="H545" i="14" s="1"/>
  <c r="H544" i="14" s="1"/>
  <c r="H543" i="14" s="1"/>
  <c r="H542" i="14" s="1"/>
  <c r="K144" i="14"/>
  <c r="K135" i="14" s="1"/>
  <c r="J154" i="14"/>
  <c r="K187" i="14"/>
  <c r="K186" i="14" s="1"/>
  <c r="K185" i="14" s="1"/>
  <c r="N52" i="14"/>
  <c r="N51" i="14" s="1"/>
  <c r="N50" i="14" s="1"/>
  <c r="N107" i="14"/>
  <c r="N106" i="14" s="1"/>
  <c r="N241" i="14"/>
  <c r="N240" i="14" s="1"/>
  <c r="N239" i="14" s="1"/>
  <c r="N238" i="14" s="1"/>
  <c r="N237" i="14" s="1"/>
  <c r="N290" i="14"/>
  <c r="K88" i="14"/>
  <c r="K546" i="14"/>
  <c r="K545" i="14" s="1"/>
  <c r="K544" i="14" s="1"/>
  <c r="K543" i="14" s="1"/>
  <c r="K542" i="14" s="1"/>
  <c r="K541" i="14" s="1"/>
  <c r="N172" i="14"/>
  <c r="N171" i="14" s="1"/>
  <c r="N170" i="14" s="1"/>
  <c r="N165" i="14" s="1"/>
  <c r="N164" i="14" s="1"/>
  <c r="N287" i="14"/>
  <c r="N554" i="14"/>
  <c r="N553" i="14" s="1"/>
  <c r="N552" i="14" s="1"/>
  <c r="N551" i="14" s="1"/>
  <c r="N550" i="14" s="1"/>
  <c r="H85" i="14"/>
  <c r="H107" i="14"/>
  <c r="H106" i="14" s="1"/>
  <c r="H172" i="14"/>
  <c r="H171" i="14" s="1"/>
  <c r="H170" i="14" s="1"/>
  <c r="H165" i="14" s="1"/>
  <c r="H164" i="14" s="1"/>
  <c r="H187" i="14"/>
  <c r="H186" i="14" s="1"/>
  <c r="H185" i="14" s="1"/>
  <c r="H290" i="14"/>
  <c r="K17" i="14"/>
  <c r="K14" i="14" s="1"/>
  <c r="K13" i="14" s="1"/>
  <c r="K12" i="14" s="1"/>
  <c r="K11" i="14" s="1"/>
  <c r="J165" i="14"/>
  <c r="J164" i="14" s="1"/>
  <c r="N578" i="14"/>
  <c r="N577" i="14" s="1"/>
  <c r="N576" i="14" s="1"/>
  <c r="N575" i="14" s="1"/>
  <c r="N574" i="14" s="1"/>
  <c r="H51" i="17"/>
  <c r="H38" i="17" s="1"/>
  <c r="H12" i="17" s="1"/>
  <c r="K165" i="17"/>
  <c r="K161" i="17" s="1"/>
  <c r="L411" i="17"/>
  <c r="L410" i="17" s="1"/>
  <c r="K113" i="17"/>
  <c r="K112" i="17" s="1"/>
  <c r="K195" i="17"/>
  <c r="L199" i="17"/>
  <c r="L195" i="17" s="1"/>
  <c r="L204" i="17"/>
  <c r="L221" i="17"/>
  <c r="K273" i="17"/>
  <c r="L363" i="17"/>
  <c r="L331" i="17" s="1"/>
  <c r="K421" i="17"/>
  <c r="K420" i="17" s="1"/>
  <c r="K409" i="17" s="1"/>
  <c r="L174" i="17"/>
  <c r="L173" i="17" s="1"/>
  <c r="L253" i="17"/>
  <c r="K289" i="17"/>
  <c r="K288" i="17" s="1"/>
  <c r="L421" i="17"/>
  <c r="I113" i="17"/>
  <c r="I112" i="17" s="1"/>
  <c r="I221" i="17"/>
  <c r="H260" i="17"/>
  <c r="H289" i="17"/>
  <c r="H288" i="17" s="1"/>
  <c r="H526" i="17"/>
  <c r="H165" i="17"/>
  <c r="H220" i="17"/>
  <c r="H273" i="17"/>
  <c r="I307" i="17"/>
  <c r="I355" i="17"/>
  <c r="I354" i="17" s="1"/>
  <c r="I363" i="17"/>
  <c r="H161" i="17"/>
  <c r="I324" i="17"/>
  <c r="H411" i="17"/>
  <c r="H410" i="17" s="1"/>
  <c r="I411" i="17"/>
  <c r="I410" i="17" s="1"/>
  <c r="H421" i="17"/>
  <c r="H420" i="17" s="1"/>
  <c r="I421" i="17"/>
  <c r="I486" i="17"/>
  <c r="F212" i="17"/>
  <c r="F211" i="17" s="1"/>
  <c r="F204" i="17"/>
  <c r="F221" i="17"/>
  <c r="E39" i="17"/>
  <c r="E113" i="17"/>
  <c r="E112" i="17" s="1"/>
  <c r="E307" i="17"/>
  <c r="E396" i="17"/>
  <c r="E395" i="17" s="1"/>
  <c r="F421" i="17"/>
  <c r="E136" i="17"/>
  <c r="E135" i="17" s="1"/>
  <c r="E199" i="17"/>
  <c r="E195" i="17" s="1"/>
  <c r="F489" i="17"/>
  <c r="E221" i="17"/>
  <c r="E511" i="17"/>
  <c r="E29" i="17"/>
  <c r="E13" i="17" s="1"/>
  <c r="E95" i="17"/>
  <c r="E94" i="17" s="1"/>
  <c r="E253" i="17"/>
  <c r="F411" i="17"/>
  <c r="F410" i="17" s="1"/>
  <c r="E421" i="17"/>
  <c r="E453" i="17"/>
  <c r="F39" i="17"/>
  <c r="E165" i="17"/>
  <c r="E161" i="17" s="1"/>
  <c r="F174" i="17"/>
  <c r="F173" i="17" s="1"/>
  <c r="F253" i="17"/>
  <c r="F283" i="17"/>
  <c r="E383" i="17"/>
  <c r="E382" i="17" s="1"/>
  <c r="F396" i="17"/>
  <c r="F395" i="17" s="1"/>
  <c r="E363" i="17"/>
  <c r="E230" i="17"/>
  <c r="E283" i="17"/>
  <c r="E289" i="17"/>
  <c r="F307" i="17"/>
  <c r="E432" i="17"/>
  <c r="E489" i="17"/>
  <c r="E526" i="17"/>
  <c r="E51" i="17"/>
  <c r="E411" i="17"/>
  <c r="E410" i="17" s="1"/>
  <c r="E204" i="17"/>
  <c r="E373" i="17"/>
  <c r="E372" i="17" s="1"/>
  <c r="E496" i="17"/>
  <c r="F230" i="17"/>
  <c r="E317" i="17"/>
  <c r="E316" i="17" s="1"/>
  <c r="M1013" i="14"/>
  <c r="L1013" i="14"/>
  <c r="N67" i="14"/>
  <c r="N66" i="14" s="1"/>
  <c r="N65" i="14" s="1"/>
  <c r="N888" i="14"/>
  <c r="M211" i="14"/>
  <c r="M210" i="14" s="1"/>
  <c r="M540" i="14"/>
  <c r="M541" i="14"/>
  <c r="M228" i="14"/>
  <c r="M227" i="14" s="1"/>
  <c r="N329" i="14"/>
  <c r="N355" i="14"/>
  <c r="M888" i="14"/>
  <c r="N194" i="14"/>
  <c r="N193" i="14" s="1"/>
  <c r="N192" i="14" s="1"/>
  <c r="N191" i="14" s="1"/>
  <c r="N250" i="14"/>
  <c r="N246" i="14" s="1"/>
  <c r="N245" i="14" s="1"/>
  <c r="N244" i="14" s="1"/>
  <c r="N310" i="14"/>
  <c r="N309" i="14" s="1"/>
  <c r="N308" i="14" s="1"/>
  <c r="N307" i="14" s="1"/>
  <c r="N306" i="14" s="1"/>
  <c r="M667" i="14"/>
  <c r="M663" i="14" s="1"/>
  <c r="M996" i="14"/>
  <c r="M995" i="14" s="1"/>
  <c r="M994" i="14" s="1"/>
  <c r="N996" i="14"/>
  <c r="N995" i="14" s="1"/>
  <c r="N994" i="14" s="1"/>
  <c r="M870" i="14"/>
  <c r="M869" i="14" s="1"/>
  <c r="M868" i="14" s="1"/>
  <c r="M867" i="14" s="1"/>
  <c r="M866" i="14" s="1"/>
  <c r="N870" i="14"/>
  <c r="N869" i="14" s="1"/>
  <c r="N868" i="14" s="1"/>
  <c r="N867" i="14" s="1"/>
  <c r="N866" i="14" s="1"/>
  <c r="M717" i="14"/>
  <c r="M710" i="14" s="1"/>
  <c r="M699" i="14" s="1"/>
  <c r="N828" i="14"/>
  <c r="N827" i="14" s="1"/>
  <c r="M915" i="14"/>
  <c r="K107" i="14"/>
  <c r="K106" i="14" s="1"/>
  <c r="K67" i="14"/>
  <c r="K66" i="14" s="1"/>
  <c r="K65" i="14" s="1"/>
  <c r="K228" i="14"/>
  <c r="K227" i="14" s="1"/>
  <c r="J434" i="14"/>
  <c r="J423" i="14" s="1"/>
  <c r="J414" i="14" s="1"/>
  <c r="K888" i="14"/>
  <c r="J107" i="14"/>
  <c r="J106" i="14" s="1"/>
  <c r="J74" i="14"/>
  <c r="J73" i="14" s="1"/>
  <c r="J72" i="14" s="1"/>
  <c r="J147" i="14"/>
  <c r="K172" i="14"/>
  <c r="K171" i="14" s="1"/>
  <c r="K170" i="14" s="1"/>
  <c r="K165" i="14" s="1"/>
  <c r="K164" i="14" s="1"/>
  <c r="K246" i="14"/>
  <c r="K245" i="14" s="1"/>
  <c r="K244" i="14" s="1"/>
  <c r="K509" i="14"/>
  <c r="K508" i="14" s="1"/>
  <c r="K507" i="14" s="1"/>
  <c r="J540" i="14"/>
  <c r="J541" i="14"/>
  <c r="K440" i="14"/>
  <c r="K439" i="14" s="1"/>
  <c r="K434" i="14" s="1"/>
  <c r="K423" i="14" s="1"/>
  <c r="K414" i="14" s="1"/>
  <c r="K667" i="14"/>
  <c r="K663" i="14" s="1"/>
  <c r="J667" i="14"/>
  <c r="J663" i="14" s="1"/>
  <c r="J701" i="14"/>
  <c r="J700" i="14" s="1"/>
  <c r="J856" i="14"/>
  <c r="J855" i="14" s="1"/>
  <c r="J888" i="14"/>
  <c r="J935" i="14"/>
  <c r="J934" i="14" s="1"/>
  <c r="K578" i="14"/>
  <c r="K577" i="14" s="1"/>
  <c r="K576" i="14" s="1"/>
  <c r="K575" i="14" s="1"/>
  <c r="K574" i="14" s="1"/>
  <c r="K593" i="14"/>
  <c r="K589" i="14" s="1"/>
  <c r="K588" i="14" s="1"/>
  <c r="K587" i="14" s="1"/>
  <c r="K652" i="14"/>
  <c r="K649" i="14" s="1"/>
  <c r="K645" i="14" s="1"/>
  <c r="K725" i="14"/>
  <c r="K702" i="14"/>
  <c r="K701" i="14" s="1"/>
  <c r="K700" i="14" s="1"/>
  <c r="J842" i="14"/>
  <c r="J841" i="14" s="1"/>
  <c r="K822" i="14"/>
  <c r="K821" i="14" s="1"/>
  <c r="K870" i="14"/>
  <c r="K869" i="14" s="1"/>
  <c r="K868" i="14" s="1"/>
  <c r="K867" i="14" s="1"/>
  <c r="K866" i="14" s="1"/>
  <c r="K937" i="14"/>
  <c r="K936" i="14" s="1"/>
  <c r="K935" i="14" s="1"/>
  <c r="K934" i="14" s="1"/>
  <c r="J963" i="14"/>
  <c r="J962" i="14" s="1"/>
  <c r="J961" i="14" s="1"/>
  <c r="J960" i="14" s="1"/>
  <c r="K996" i="14"/>
  <c r="K995" i="14" s="1"/>
  <c r="K994" i="14" s="1"/>
  <c r="H52" i="14"/>
  <c r="H51" i="14" s="1"/>
  <c r="H50" i="14" s="1"/>
  <c r="G179" i="14"/>
  <c r="G178" i="14" s="1"/>
  <c r="G177" i="14" s="1"/>
  <c r="G176" i="14" s="1"/>
  <c r="G211" i="14"/>
  <c r="G210" i="14" s="1"/>
  <c r="G406" i="14"/>
  <c r="G405" i="14" s="1"/>
  <c r="G404" i="14" s="1"/>
  <c r="G403" i="14" s="1"/>
  <c r="G402" i="14" s="1"/>
  <c r="G633" i="14"/>
  <c r="G667" i="14"/>
  <c r="G663" i="14" s="1"/>
  <c r="G848" i="14"/>
  <c r="G847" i="14" s="1"/>
  <c r="G937" i="14"/>
  <c r="G936" i="14" s="1"/>
  <c r="H811" i="14"/>
  <c r="H968" i="14"/>
  <c r="G52" i="14"/>
  <c r="G51" i="14" s="1"/>
  <c r="G50" i="14" s="1"/>
  <c r="H205" i="14"/>
  <c r="H204" i="14" s="1"/>
  <c r="H203" i="14" s="1"/>
  <c r="G309" i="14"/>
  <c r="G308" i="14" s="1"/>
  <c r="G307" i="14" s="1"/>
  <c r="G306" i="14" s="1"/>
  <c r="G329" i="14"/>
  <c r="H406" i="14"/>
  <c r="H405" i="14" s="1"/>
  <c r="H404" i="14" s="1"/>
  <c r="H403" i="14" s="1"/>
  <c r="H402" i="14" s="1"/>
  <c r="G822" i="14"/>
  <c r="G821" i="14" s="1"/>
  <c r="G923" i="14"/>
  <c r="G922" i="14" s="1"/>
  <c r="G921" i="14" s="1"/>
  <c r="G915" i="14" s="1"/>
  <c r="H937" i="14"/>
  <c r="H936" i="14" s="1"/>
  <c r="H935" i="14" s="1"/>
  <c r="H934" i="14" s="1"/>
  <c r="G194" i="14"/>
  <c r="G193" i="14" s="1"/>
  <c r="G192" i="14" s="1"/>
  <c r="G191" i="14" s="1"/>
  <c r="G67" i="14"/>
  <c r="G66" i="14" s="1"/>
  <c r="G65" i="14" s="1"/>
  <c r="G154" i="14"/>
  <c r="H194" i="14"/>
  <c r="H193" i="14" s="1"/>
  <c r="H192" i="14" s="1"/>
  <c r="H191" i="14" s="1"/>
  <c r="G301" i="14"/>
  <c r="G355" i="14"/>
  <c r="H701" i="14"/>
  <c r="H700" i="14" s="1"/>
  <c r="G729" i="14"/>
  <c r="G728" i="14" s="1"/>
  <c r="G741" i="14"/>
  <c r="G740" i="14" s="1"/>
  <c r="G739" i="14" s="1"/>
  <c r="G749" i="14"/>
  <c r="G748" i="14" s="1"/>
  <c r="G747" i="14" s="1"/>
  <c r="H856" i="14"/>
  <c r="H855" i="14" s="1"/>
  <c r="H870" i="14"/>
  <c r="H869" i="14" s="1"/>
  <c r="H868" i="14" s="1"/>
  <c r="H867" i="14" s="1"/>
  <c r="H866" i="14" s="1"/>
  <c r="G963" i="14"/>
  <c r="G962" i="14" s="1"/>
  <c r="G961" i="14" s="1"/>
  <c r="G960" i="14" s="1"/>
  <c r="H729" i="14"/>
  <c r="H728" i="14" s="1"/>
  <c r="H749" i="14"/>
  <c r="H748" i="14" s="1"/>
  <c r="H747" i="14" s="1"/>
  <c r="G799" i="14"/>
  <c r="G798" i="14" s="1"/>
  <c r="G791" i="14" s="1"/>
  <c r="H67" i="14"/>
  <c r="H66" i="14" s="1"/>
  <c r="H65" i="14" s="1"/>
  <c r="G74" i="14"/>
  <c r="G73" i="14" s="1"/>
  <c r="G72" i="14" s="1"/>
  <c r="G116" i="14"/>
  <c r="G115" i="14" s="1"/>
  <c r="G114" i="14" s="1"/>
  <c r="G165" i="14"/>
  <c r="G164" i="14" s="1"/>
  <c r="H334" i="14"/>
  <c r="H355" i="14"/>
  <c r="G498" i="14"/>
  <c r="G497" i="14" s="1"/>
  <c r="G496" i="14" s="1"/>
  <c r="G509" i="14"/>
  <c r="G508" i="14" s="1"/>
  <c r="G507" i="14" s="1"/>
  <c r="G593" i="14"/>
  <c r="G589" i="14" s="1"/>
  <c r="G588" i="14" s="1"/>
  <c r="G587" i="14" s="1"/>
  <c r="G649" i="14"/>
  <c r="G645" i="14" s="1"/>
  <c r="G989" i="14"/>
  <c r="G12" i="14"/>
  <c r="G11" i="14" s="1"/>
  <c r="H147" i="14"/>
  <c r="G205" i="14"/>
  <c r="G204" i="14" s="1"/>
  <c r="G203" i="14" s="1"/>
  <c r="G250" i="14"/>
  <c r="G246" i="14" s="1"/>
  <c r="G245" i="14" s="1"/>
  <c r="G244" i="14" s="1"/>
  <c r="G283" i="14"/>
  <c r="G334" i="14"/>
  <c r="H371" i="14"/>
  <c r="H370" i="14" s="1"/>
  <c r="G440" i="14"/>
  <c r="G439" i="14" s="1"/>
  <c r="G434" i="14" s="1"/>
  <c r="G423" i="14" s="1"/>
  <c r="G414" i="14" s="1"/>
  <c r="H498" i="14"/>
  <c r="H497" i="14" s="1"/>
  <c r="H496" i="14" s="1"/>
  <c r="H509" i="14"/>
  <c r="H508" i="14" s="1"/>
  <c r="H507" i="14" s="1"/>
  <c r="H593" i="14"/>
  <c r="H589" i="14" s="1"/>
  <c r="H588" i="14" s="1"/>
  <c r="H587" i="14" s="1"/>
  <c r="G701" i="14"/>
  <c r="G700" i="14" s="1"/>
  <c r="G711" i="14"/>
  <c r="G828" i="14"/>
  <c r="G827" i="14" s="1"/>
  <c r="G842" i="14"/>
  <c r="G841" i="14" s="1"/>
  <c r="G888" i="14"/>
  <c r="G811" i="14"/>
  <c r="G996" i="14"/>
  <c r="G995" i="14" s="1"/>
  <c r="G994" i="14" s="1"/>
  <c r="G540" i="14"/>
  <c r="G541" i="14"/>
  <c r="G107" i="14"/>
  <c r="G106" i="14" s="1"/>
  <c r="H228" i="14"/>
  <c r="H227" i="14" s="1"/>
  <c r="H381" i="14"/>
  <c r="G717" i="14"/>
  <c r="G574" i="14"/>
  <c r="G870" i="14"/>
  <c r="G869" i="14" s="1"/>
  <c r="G868" i="14" s="1"/>
  <c r="G867" i="14" s="1"/>
  <c r="G866" i="14" s="1"/>
  <c r="G935" i="14"/>
  <c r="G934" i="14" s="1"/>
  <c r="G977" i="14"/>
  <c r="H888" i="14"/>
  <c r="H51" i="23"/>
  <c r="H52" i="23"/>
  <c r="H54" i="23"/>
  <c r="H45" i="23"/>
  <c r="H39" i="23"/>
  <c r="H36" i="23"/>
  <c r="H33" i="23"/>
  <c r="H26" i="23"/>
  <c r="H23" i="23"/>
  <c r="H20" i="23"/>
  <c r="H16" i="23"/>
  <c r="E45" i="23"/>
  <c r="E39" i="23"/>
  <c r="E36" i="23"/>
  <c r="E33" i="23"/>
  <c r="E26" i="23"/>
  <c r="E23" i="23"/>
  <c r="E20" i="23"/>
  <c r="E16" i="23"/>
  <c r="L420" i="17" l="1"/>
  <c r="L409" i="17" s="1"/>
  <c r="I420" i="17"/>
  <c r="L13" i="17"/>
  <c r="I409" i="17"/>
  <c r="K543" i="17"/>
  <c r="K13" i="17"/>
  <c r="K220" i="17"/>
  <c r="K219" i="17" s="1"/>
  <c r="H840" i="14"/>
  <c r="M698" i="14"/>
  <c r="H11" i="23"/>
  <c r="E288" i="17"/>
  <c r="H330" i="17"/>
  <c r="F13" i="17"/>
  <c r="J970" i="14"/>
  <c r="J959" i="14" s="1"/>
  <c r="K840" i="14"/>
  <c r="H543" i="17"/>
  <c r="H190" i="17"/>
  <c r="E11" i="23"/>
  <c r="E77" i="17"/>
  <c r="I77" i="17"/>
  <c r="M839" i="14"/>
  <c r="M134" i="14"/>
  <c r="M128" i="14" s="1"/>
  <c r="K134" i="14"/>
  <c r="K128" i="14" s="1"/>
  <c r="K105" i="14" s="1"/>
  <c r="K977" i="14"/>
  <c r="M328" i="14"/>
  <c r="M327" i="14" s="1"/>
  <c r="M321" i="14" s="1"/>
  <c r="J738" i="14"/>
  <c r="J737" i="14" s="1"/>
  <c r="J573" i="14"/>
  <c r="J572" i="14" s="1"/>
  <c r="K717" i="14"/>
  <c r="N134" i="14"/>
  <c r="N128" i="14" s="1"/>
  <c r="N105" i="14" s="1"/>
  <c r="H977" i="14"/>
  <c r="G134" i="14"/>
  <c r="G128" i="14" s="1"/>
  <c r="G105" i="14" s="1"/>
  <c r="M914" i="14"/>
  <c r="M880" i="14" s="1"/>
  <c r="K839" i="14"/>
  <c r="N922" i="14"/>
  <c r="N921" i="14" s="1"/>
  <c r="N915" i="14" s="1"/>
  <c r="N914" i="14" s="1"/>
  <c r="N880" i="14" s="1"/>
  <c r="H922" i="14"/>
  <c r="H921" i="14" s="1"/>
  <c r="H915" i="14" s="1"/>
  <c r="M64" i="14"/>
  <c r="N977" i="14"/>
  <c r="K328" i="14"/>
  <c r="K327" i="14" s="1"/>
  <c r="K321" i="14" s="1"/>
  <c r="J282" i="14"/>
  <c r="J277" i="14" s="1"/>
  <c r="J276" i="14" s="1"/>
  <c r="H963" i="14"/>
  <c r="H962" i="14" s="1"/>
  <c r="H961" i="14" s="1"/>
  <c r="H960" i="14" s="1"/>
  <c r="N738" i="14"/>
  <c r="N737" i="14" s="1"/>
  <c r="K710" i="14"/>
  <c r="K738" i="14"/>
  <c r="K737" i="14" s="1"/>
  <c r="K540" i="14"/>
  <c r="K922" i="14"/>
  <c r="K921" i="14" s="1"/>
  <c r="K915" i="14" s="1"/>
  <c r="H810" i="14"/>
  <c r="H809" i="14" s="1"/>
  <c r="J840" i="14"/>
  <c r="J839" i="14" s="1"/>
  <c r="M810" i="14"/>
  <c r="M809" i="14" s="1"/>
  <c r="M282" i="14"/>
  <c r="M277" i="14" s="1"/>
  <c r="M276" i="14" s="1"/>
  <c r="K490" i="14"/>
  <c r="K466" i="14" s="1"/>
  <c r="M738" i="14"/>
  <c r="M737" i="14" s="1"/>
  <c r="M970" i="14"/>
  <c r="M959" i="14" s="1"/>
  <c r="H717" i="14"/>
  <c r="H710" i="14" s="1"/>
  <c r="H699" i="14" s="1"/>
  <c r="H698" i="14" s="1"/>
  <c r="K32" i="14"/>
  <c r="J328" i="14"/>
  <c r="J327" i="14" s="1"/>
  <c r="J321" i="14" s="1"/>
  <c r="K77" i="17"/>
  <c r="E220" i="17"/>
  <c r="K452" i="17"/>
  <c r="K446" i="17" s="1"/>
  <c r="K12" i="17"/>
  <c r="E420" i="17"/>
  <c r="E409" i="17" s="1"/>
  <c r="H452" i="17"/>
  <c r="H446" i="17" s="1"/>
  <c r="I220" i="17"/>
  <c r="L77" i="17"/>
  <c r="K190" i="17"/>
  <c r="I190" i="17"/>
  <c r="F190" i="17"/>
  <c r="M490" i="14"/>
  <c r="M466" i="14" s="1"/>
  <c r="K283" i="14"/>
  <c r="K282" i="14" s="1"/>
  <c r="K277" i="14" s="1"/>
  <c r="K276" i="14" s="1"/>
  <c r="N521" i="14"/>
  <c r="N520" i="14" s="1"/>
  <c r="N519" i="14" s="1"/>
  <c r="N518" i="14" s="1"/>
  <c r="H839" i="14"/>
  <c r="J810" i="14"/>
  <c r="J809" i="14" s="1"/>
  <c r="K521" i="14"/>
  <c r="K520" i="14" s="1"/>
  <c r="K519" i="14" s="1"/>
  <c r="K518" i="14" s="1"/>
  <c r="N810" i="14"/>
  <c r="N809" i="14" s="1"/>
  <c r="E543" i="17"/>
  <c r="N202" i="14"/>
  <c r="N656" i="14"/>
  <c r="N655" i="14" s="1"/>
  <c r="G656" i="14"/>
  <c r="G655" i="14" s="1"/>
  <c r="K656" i="14"/>
  <c r="K655" i="14" s="1"/>
  <c r="M656" i="14"/>
  <c r="M655" i="14" s="1"/>
  <c r="J656" i="14"/>
  <c r="J655" i="14" s="1"/>
  <c r="N32" i="14"/>
  <c r="K74" i="14"/>
  <c r="K73" i="14" s="1"/>
  <c r="K72" i="14" s="1"/>
  <c r="K64" i="14" s="1"/>
  <c r="K632" i="14"/>
  <c r="K631" i="14" s="1"/>
  <c r="N632" i="14"/>
  <c r="N631" i="14" s="1"/>
  <c r="M163" i="14"/>
  <c r="M632" i="14"/>
  <c r="M631" i="14" s="1"/>
  <c r="J699" i="14"/>
  <c r="J698" i="14" s="1"/>
  <c r="M32" i="14"/>
  <c r="H134" i="17"/>
  <c r="K134" i="17"/>
  <c r="H219" i="17"/>
  <c r="G32" i="14"/>
  <c r="J202" i="14"/>
  <c r="J201" i="14" s="1"/>
  <c r="E38" i="17"/>
  <c r="E12" i="17" s="1"/>
  <c r="M202" i="14"/>
  <c r="M201" i="14" s="1"/>
  <c r="J914" i="14"/>
  <c r="J880" i="14" s="1"/>
  <c r="N839" i="14"/>
  <c r="K202" i="14"/>
  <c r="K201" i="14" s="1"/>
  <c r="N74" i="14"/>
  <c r="N73" i="14" s="1"/>
  <c r="N72" i="14" s="1"/>
  <c r="N64" i="14" s="1"/>
  <c r="N490" i="14"/>
  <c r="N466" i="14" s="1"/>
  <c r="N540" i="14"/>
  <c r="J632" i="14"/>
  <c r="J631" i="14" s="1"/>
  <c r="H738" i="14"/>
  <c r="H737" i="14" s="1"/>
  <c r="J490" i="14"/>
  <c r="J466" i="14" s="1"/>
  <c r="J64" i="14"/>
  <c r="H541" i="14"/>
  <c r="N717" i="14"/>
  <c r="N710" i="14" s="1"/>
  <c r="N699" i="14" s="1"/>
  <c r="N698" i="14" s="1"/>
  <c r="H540" i="14"/>
  <c r="J163" i="14"/>
  <c r="N283" i="14"/>
  <c r="N282" i="14" s="1"/>
  <c r="N277" i="14" s="1"/>
  <c r="N276" i="14" s="1"/>
  <c r="H914" i="14"/>
  <c r="H880" i="14" s="1"/>
  <c r="G970" i="14"/>
  <c r="G958" i="14" s="1"/>
  <c r="G202" i="14"/>
  <c r="G201" i="14" s="1"/>
  <c r="N573" i="14"/>
  <c r="N572" i="14" s="1"/>
  <c r="J32" i="14"/>
  <c r="H74" i="14"/>
  <c r="H73" i="14" s="1"/>
  <c r="H72" i="14" s="1"/>
  <c r="H64" i="14" s="1"/>
  <c r="K810" i="14"/>
  <c r="K809" i="14" s="1"/>
  <c r="J134" i="14"/>
  <c r="J128" i="14" s="1"/>
  <c r="J105" i="14" s="1"/>
  <c r="N541" i="14"/>
  <c r="G282" i="14"/>
  <c r="G277" i="14" s="1"/>
  <c r="G276" i="14" s="1"/>
  <c r="H134" i="14"/>
  <c r="H128" i="14" s="1"/>
  <c r="H32" i="14"/>
  <c r="G840" i="14"/>
  <c r="G839" i="14" s="1"/>
  <c r="G632" i="14"/>
  <c r="G631" i="14" s="1"/>
  <c r="G738" i="14"/>
  <c r="G737" i="14" s="1"/>
  <c r="N328" i="14"/>
  <c r="N327" i="14" s="1"/>
  <c r="N321" i="14" s="1"/>
  <c r="M105" i="14"/>
  <c r="H202" i="14"/>
  <c r="H201" i="14" s="1"/>
  <c r="E273" i="17"/>
  <c r="L220" i="17"/>
  <c r="L190" i="17"/>
  <c r="H409" i="17"/>
  <c r="I13" i="17"/>
  <c r="E381" i="17"/>
  <c r="F273" i="17"/>
  <c r="F220" i="17"/>
  <c r="E134" i="17"/>
  <c r="E331" i="17"/>
  <c r="E330" i="17" s="1"/>
  <c r="E452" i="17"/>
  <c r="E446" i="17" s="1"/>
  <c r="F77" i="17"/>
  <c r="E190" i="17"/>
  <c r="N201" i="14"/>
  <c r="K699" i="14"/>
  <c r="K698" i="14" s="1"/>
  <c r="K914" i="14"/>
  <c r="K880" i="14" s="1"/>
  <c r="K573" i="14"/>
  <c r="K572" i="14" s="1"/>
  <c r="J958" i="14"/>
  <c r="G810" i="14"/>
  <c r="G809" i="14" s="1"/>
  <c r="G64" i="14"/>
  <c r="H808" i="14"/>
  <c r="H573" i="14"/>
  <c r="H572" i="14" s="1"/>
  <c r="H328" i="14"/>
  <c r="H327" i="14" s="1"/>
  <c r="H321" i="14" s="1"/>
  <c r="G914" i="14"/>
  <c r="G880" i="14" s="1"/>
  <c r="H490" i="14"/>
  <c r="G328" i="14"/>
  <c r="G327" i="14" s="1"/>
  <c r="G321" i="14" s="1"/>
  <c r="G490" i="14"/>
  <c r="G466" i="14" s="1"/>
  <c r="G710" i="14"/>
  <c r="G699" i="14" s="1"/>
  <c r="G698" i="14" s="1"/>
  <c r="G163" i="14"/>
  <c r="G959" i="14"/>
  <c r="G573" i="14"/>
  <c r="G572" i="14" s="1"/>
  <c r="E219" i="17" l="1"/>
  <c r="M808" i="14"/>
  <c r="M774" i="14" s="1"/>
  <c r="K808" i="14"/>
  <c r="N808" i="14"/>
  <c r="J808" i="14"/>
  <c r="J774" i="14" s="1"/>
  <c r="M275" i="14"/>
  <c r="M59" i="14"/>
  <c r="J275" i="14"/>
  <c r="M958" i="14"/>
  <c r="K275" i="14"/>
  <c r="K509" i="17"/>
  <c r="K544" i="17" s="1"/>
  <c r="G808" i="14"/>
  <c r="G774" i="14" s="1"/>
  <c r="M630" i="14"/>
  <c r="M622" i="14" s="1"/>
  <c r="N630" i="14"/>
  <c r="N622" i="14" s="1"/>
  <c r="K630" i="14"/>
  <c r="K622" i="14" s="1"/>
  <c r="K59" i="14"/>
  <c r="N59" i="14"/>
  <c r="H509" i="17"/>
  <c r="H544" i="17" s="1"/>
  <c r="J630" i="14"/>
  <c r="J622" i="14" s="1"/>
  <c r="G275" i="14"/>
  <c r="N275" i="14"/>
  <c r="J59" i="14"/>
  <c r="G630" i="14"/>
  <c r="G622" i="14" s="1"/>
  <c r="G59" i="14"/>
  <c r="E509" i="17"/>
  <c r="E544" i="17" s="1"/>
  <c r="J378" i="17"/>
  <c r="L378" i="17" s="1"/>
  <c r="L377" i="17" s="1"/>
  <c r="L373" i="17" s="1"/>
  <c r="L372" i="17" s="1"/>
  <c r="L330" i="17" s="1"/>
  <c r="G378" i="17"/>
  <c r="I378" i="17" s="1"/>
  <c r="I377" i="17" s="1"/>
  <c r="I373" i="17" s="1"/>
  <c r="I372" i="17" s="1"/>
  <c r="D378" i="17"/>
  <c r="F378" i="17" s="1"/>
  <c r="F377" i="17" s="1"/>
  <c r="F373" i="17" s="1"/>
  <c r="F372" i="17" s="1"/>
  <c r="M58" i="14" l="1"/>
  <c r="M1005" i="14" s="1"/>
  <c r="M1008" i="14" s="1"/>
  <c r="M1014" i="14" s="1"/>
  <c r="J58" i="14"/>
  <c r="J1005" i="14" s="1"/>
  <c r="J1008" i="14" s="1"/>
  <c r="J1014" i="14" s="1"/>
  <c r="G58" i="14"/>
  <c r="G1005" i="14" s="1"/>
  <c r="G352" i="17"/>
  <c r="I352" i="17" l="1"/>
  <c r="I349" i="17" s="1"/>
  <c r="G349" i="17"/>
  <c r="G1008" i="14"/>
  <c r="G1014" i="14" s="1"/>
  <c r="D348" i="17"/>
  <c r="F348" i="17"/>
  <c r="D295" i="17"/>
  <c r="F295" i="17" s="1"/>
  <c r="D291" i="17"/>
  <c r="F291" i="17" s="1"/>
  <c r="F290" i="17" s="1"/>
  <c r="F289" i="14"/>
  <c r="H289" i="14" s="1"/>
  <c r="H287" i="14" s="1"/>
  <c r="F285" i="14"/>
  <c r="H285" i="14" s="1"/>
  <c r="H284" i="14" s="1"/>
  <c r="H283" i="14" l="1"/>
  <c r="H282" i="14" s="1"/>
  <c r="H277" i="14" s="1"/>
  <c r="H276" i="14" s="1"/>
  <c r="F1011" i="14"/>
  <c r="J262" i="17"/>
  <c r="G262" i="17"/>
  <c r="D262" i="17"/>
  <c r="I310" i="14"/>
  <c r="L310" i="14"/>
  <c r="F310" i="14"/>
  <c r="D327" i="17" l="1"/>
  <c r="F327" i="17" s="1"/>
  <c r="F325" i="17" s="1"/>
  <c r="F324" i="17" s="1"/>
  <c r="I241" i="14"/>
  <c r="L241" i="14"/>
  <c r="F241" i="14"/>
  <c r="J305" i="17"/>
  <c r="G305" i="17"/>
  <c r="D305" i="17"/>
  <c r="D441" i="17"/>
  <c r="F441" i="17" s="1"/>
  <c r="F440" i="17" s="1"/>
  <c r="F432" i="17" s="1"/>
  <c r="F420" i="17" s="1"/>
  <c r="F409" i="17" s="1"/>
  <c r="L299" i="14"/>
  <c r="I299" i="14"/>
  <c r="F299" i="14"/>
  <c r="F489" i="14" l="1"/>
  <c r="H489" i="14" s="1"/>
  <c r="H488" i="14" s="1"/>
  <c r="H487" i="14" s="1"/>
  <c r="H486" i="14" s="1"/>
  <c r="H485" i="14" s="1"/>
  <c r="H484" i="14" s="1"/>
  <c r="H466" i="14" s="1"/>
  <c r="I316" i="14"/>
  <c r="L316" i="14"/>
  <c r="G268" i="17"/>
  <c r="J268" i="17"/>
  <c r="D269" i="17" l="1"/>
  <c r="D268" i="17" l="1"/>
  <c r="F269" i="17"/>
  <c r="F268" i="17" s="1"/>
  <c r="F267" i="17" s="1"/>
  <c r="F260" i="17" s="1"/>
  <c r="I50" i="23"/>
  <c r="I49" i="23" s="1"/>
  <c r="F50" i="23"/>
  <c r="C50" i="23"/>
  <c r="I45" i="23"/>
  <c r="F45" i="23"/>
  <c r="C45" i="23"/>
  <c r="I39" i="23"/>
  <c r="F39" i="23"/>
  <c r="C39" i="23"/>
  <c r="I36" i="23"/>
  <c r="F36" i="23"/>
  <c r="C36" i="23"/>
  <c r="I33" i="23"/>
  <c r="F33" i="23"/>
  <c r="C33" i="23"/>
  <c r="I26" i="23"/>
  <c r="F26" i="23"/>
  <c r="C26" i="23"/>
  <c r="I23" i="23"/>
  <c r="F23" i="23"/>
  <c r="C23" i="23"/>
  <c r="I20" i="23"/>
  <c r="F20" i="23"/>
  <c r="C20" i="23"/>
  <c r="I16" i="23"/>
  <c r="F16" i="23"/>
  <c r="C16" i="23"/>
  <c r="F49" i="23" l="1"/>
  <c r="H49" i="23" s="1"/>
  <c r="H50" i="23"/>
  <c r="C49" i="23"/>
  <c r="E49" i="23" s="1"/>
  <c r="E55" i="23" s="1"/>
  <c r="E50" i="23"/>
  <c r="I11" i="23"/>
  <c r="C11" i="23"/>
  <c r="F11" i="23"/>
  <c r="C55" i="23" l="1"/>
  <c r="I55" i="23"/>
  <c r="F55" i="23"/>
  <c r="H55" i="23" s="1"/>
  <c r="J532" i="17"/>
  <c r="L532" i="17" s="1"/>
  <c r="L531" i="17" s="1"/>
  <c r="G532" i="17"/>
  <c r="I532" i="17" s="1"/>
  <c r="I531" i="17" s="1"/>
  <c r="L991" i="14"/>
  <c r="N991" i="14" s="1"/>
  <c r="N990" i="14" s="1"/>
  <c r="N989" i="14" s="1"/>
  <c r="N970" i="14" s="1"/>
  <c r="I991" i="14"/>
  <c r="K991" i="14" s="1"/>
  <c r="K990" i="14" s="1"/>
  <c r="K989" i="14" s="1"/>
  <c r="K970" i="14" s="1"/>
  <c r="J168" i="17"/>
  <c r="L168" i="17" s="1"/>
  <c r="L166" i="17" s="1"/>
  <c r="L165" i="17" s="1"/>
  <c r="L161" i="17" s="1"/>
  <c r="G168" i="17"/>
  <c r="I168" i="17" s="1"/>
  <c r="I166" i="17" s="1"/>
  <c r="I165" i="17" s="1"/>
  <c r="I161" i="17" s="1"/>
  <c r="D168" i="17"/>
  <c r="F168" i="17" s="1"/>
  <c r="F166" i="17" s="1"/>
  <c r="F165" i="17" s="1"/>
  <c r="F161" i="17" s="1"/>
  <c r="I182" i="14"/>
  <c r="K182" i="14" s="1"/>
  <c r="K180" i="14" s="1"/>
  <c r="K179" i="14" s="1"/>
  <c r="K178" i="14" s="1"/>
  <c r="K177" i="14" s="1"/>
  <c r="K176" i="14" s="1"/>
  <c r="K163" i="14" s="1"/>
  <c r="K58" i="14" s="1"/>
  <c r="L182" i="14"/>
  <c r="N182" i="14" s="1"/>
  <c r="N180" i="14" s="1"/>
  <c r="N179" i="14" s="1"/>
  <c r="N178" i="14" s="1"/>
  <c r="N177" i="14" s="1"/>
  <c r="N176" i="14" s="1"/>
  <c r="N163" i="14" s="1"/>
  <c r="N58" i="14" s="1"/>
  <c r="F182" i="14"/>
  <c r="H182" i="14" s="1"/>
  <c r="H180" i="14" s="1"/>
  <c r="H179" i="14" s="1"/>
  <c r="H178" i="14" s="1"/>
  <c r="H177" i="14" s="1"/>
  <c r="H176" i="14" s="1"/>
  <c r="H163" i="14" s="1"/>
  <c r="N959" i="14" l="1"/>
  <c r="N958" i="14"/>
  <c r="K958" i="14"/>
  <c r="K959" i="14"/>
  <c r="B47" i="20"/>
  <c r="C41" i="20"/>
  <c r="C36" i="20" s="1"/>
  <c r="B41" i="20"/>
  <c r="D36" i="20"/>
  <c r="D17" i="20"/>
  <c r="C17" i="20"/>
  <c r="B17" i="20"/>
  <c r="D14" i="20"/>
  <c r="C14" i="20"/>
  <c r="B14" i="20"/>
  <c r="D11" i="20"/>
  <c r="C11" i="20"/>
  <c r="B11" i="20"/>
  <c r="B36" i="20" l="1"/>
  <c r="B58" i="20" s="1"/>
  <c r="B59" i="20" s="1"/>
  <c r="C58" i="20"/>
  <c r="C59" i="20" s="1"/>
  <c r="D58" i="20"/>
  <c r="D59" i="20" s="1"/>
  <c r="E23" i="19" l="1"/>
  <c r="D23" i="19"/>
  <c r="C23" i="19"/>
  <c r="E18" i="19"/>
  <c r="D18" i="19"/>
  <c r="D65" i="17" l="1"/>
  <c r="F65" i="17" s="1"/>
  <c r="D64" i="17"/>
  <c r="F64" i="17" s="1"/>
  <c r="D67" i="17"/>
  <c r="F67" i="17" s="1"/>
  <c r="F976" i="14"/>
  <c r="H976" i="14" s="1"/>
  <c r="H1007" i="14" s="1"/>
  <c r="F975" i="14"/>
  <c r="H975" i="14" s="1"/>
  <c r="F671" i="14"/>
  <c r="H671" i="14" s="1"/>
  <c r="H670" i="14" s="1"/>
  <c r="H667" i="14" s="1"/>
  <c r="H663" i="14" s="1"/>
  <c r="F653" i="14"/>
  <c r="H653" i="14" s="1"/>
  <c r="H652" i="14" s="1"/>
  <c r="H649" i="14" s="1"/>
  <c r="H645" i="14" s="1"/>
  <c r="H632" i="14" s="1"/>
  <c r="H631" i="14" s="1"/>
  <c r="G137" i="17"/>
  <c r="J137" i="17"/>
  <c r="G333" i="17"/>
  <c r="J333" i="17"/>
  <c r="D333" i="17"/>
  <c r="G34" i="17"/>
  <c r="J34" i="17"/>
  <c r="D34" i="17"/>
  <c r="G36" i="17"/>
  <c r="J36" i="17"/>
  <c r="D36" i="17"/>
  <c r="G169" i="17"/>
  <c r="J169" i="17"/>
  <c r="D169" i="17"/>
  <c r="G213" i="17"/>
  <c r="J213" i="17"/>
  <c r="D213" i="17"/>
  <c r="J193" i="17"/>
  <c r="J192" i="17" s="1"/>
  <c r="J191" i="17" s="1"/>
  <c r="G193" i="17"/>
  <c r="G192" i="17" s="1"/>
  <c r="G191" i="17" s="1"/>
  <c r="D193" i="17"/>
  <c r="D192" i="17" s="1"/>
  <c r="D191" i="17" s="1"/>
  <c r="F63" i="17" l="1"/>
  <c r="H656" i="14"/>
  <c r="H655" i="14" s="1"/>
  <c r="H630" i="14" s="1"/>
  <c r="H622" i="14" s="1"/>
  <c r="H1013" i="14"/>
  <c r="H974" i="14"/>
  <c r="H973" i="14" s="1"/>
  <c r="H972" i="14" s="1"/>
  <c r="H971" i="14" s="1"/>
  <c r="H970" i="14" s="1"/>
  <c r="F1007" i="14"/>
  <c r="G296" i="17"/>
  <c r="J296" i="17"/>
  <c r="D296" i="17"/>
  <c r="G290" i="17"/>
  <c r="J290" i="17"/>
  <c r="D290" i="17"/>
  <c r="J224" i="17"/>
  <c r="G224" i="17"/>
  <c r="D224" i="17"/>
  <c r="J222" i="17"/>
  <c r="G222" i="17"/>
  <c r="D222" i="17"/>
  <c r="G265" i="17"/>
  <c r="J265" i="17"/>
  <c r="G499" i="17"/>
  <c r="I499" i="17" s="1"/>
  <c r="I497" i="17" s="1"/>
  <c r="J499" i="17"/>
  <c r="L499" i="17" s="1"/>
  <c r="L497" i="17" s="1"/>
  <c r="D499" i="17"/>
  <c r="F499" i="17" s="1"/>
  <c r="F497" i="17" s="1"/>
  <c r="G374" i="17"/>
  <c r="J374" i="17"/>
  <c r="D374" i="17"/>
  <c r="G370" i="17"/>
  <c r="J370" i="17"/>
  <c r="D370" i="17"/>
  <c r="G368" i="17"/>
  <c r="J368" i="17"/>
  <c r="D368" i="17"/>
  <c r="G355" i="17"/>
  <c r="J355" i="17"/>
  <c r="D347" i="17"/>
  <c r="G157" i="17"/>
  <c r="I157" i="17" s="1"/>
  <c r="I156" i="17" s="1"/>
  <c r="I155" i="17" s="1"/>
  <c r="J157" i="17"/>
  <c r="L157" i="17" s="1"/>
  <c r="L156" i="17" s="1"/>
  <c r="L155" i="17" s="1"/>
  <c r="D157" i="17"/>
  <c r="F157" i="17" s="1"/>
  <c r="F156" i="17" s="1"/>
  <c r="F155" i="17" s="1"/>
  <c r="J153" i="17"/>
  <c r="G153" i="17"/>
  <c r="D153" i="17"/>
  <c r="G140" i="17"/>
  <c r="J140" i="17"/>
  <c r="D140" i="17"/>
  <c r="G86" i="17"/>
  <c r="J86" i="17"/>
  <c r="D86" i="17"/>
  <c r="G92" i="17"/>
  <c r="J92" i="17"/>
  <c r="D92" i="17"/>
  <c r="G346" i="17"/>
  <c r="J346" i="17"/>
  <c r="G53" i="17"/>
  <c r="I53" i="17" s="1"/>
  <c r="I52" i="17" s="1"/>
  <c r="I51" i="17" s="1"/>
  <c r="I38" i="17" s="1"/>
  <c r="I12" i="17" s="1"/>
  <c r="J53" i="17"/>
  <c r="L53" i="17" s="1"/>
  <c r="L52" i="17" s="1"/>
  <c r="L51" i="17" s="1"/>
  <c r="L38" i="17" s="1"/>
  <c r="L12" i="17" s="1"/>
  <c r="D53" i="17"/>
  <c r="F53" i="17" s="1"/>
  <c r="F52" i="17" s="1"/>
  <c r="F51" i="17" l="1"/>
  <c r="F38" i="17" s="1"/>
  <c r="F12" i="17" s="1"/>
  <c r="D152" i="17"/>
  <c r="F153" i="17"/>
  <c r="F152" i="17" s="1"/>
  <c r="F151" i="17" s="1"/>
  <c r="D139" i="17"/>
  <c r="F140" i="17"/>
  <c r="F139" i="17" s="1"/>
  <c r="F136" i="17" s="1"/>
  <c r="G139" i="17"/>
  <c r="I140" i="17"/>
  <c r="I139" i="17" s="1"/>
  <c r="I136" i="17" s="1"/>
  <c r="G152" i="17"/>
  <c r="I153" i="17"/>
  <c r="I152" i="17" s="1"/>
  <c r="I151" i="17" s="1"/>
  <c r="J139" i="17"/>
  <c r="L140" i="17"/>
  <c r="L139" i="17" s="1"/>
  <c r="L136" i="17" s="1"/>
  <c r="J152" i="17"/>
  <c r="L153" i="17"/>
  <c r="L152" i="17" s="1"/>
  <c r="L151" i="17" s="1"/>
  <c r="D346" i="17"/>
  <c r="F347" i="17"/>
  <c r="F346" i="17" s="1"/>
  <c r="F332" i="17" s="1"/>
  <c r="H959" i="14"/>
  <c r="H958" i="14"/>
  <c r="J261" i="17"/>
  <c r="G261" i="17"/>
  <c r="J483" i="17"/>
  <c r="L483" i="17" s="1"/>
  <c r="L482" i="17" s="1"/>
  <c r="L453" i="17" s="1"/>
  <c r="G483" i="17"/>
  <c r="I483" i="17" s="1"/>
  <c r="I482" i="17" s="1"/>
  <c r="I453" i="17" s="1"/>
  <c r="D483" i="17"/>
  <c r="F483" i="17" s="1"/>
  <c r="F482" i="17" s="1"/>
  <c r="F453" i="17" s="1"/>
  <c r="J348" i="17"/>
  <c r="J332" i="17" s="1"/>
  <c r="I533" i="14"/>
  <c r="L533" i="14"/>
  <c r="G318" i="17"/>
  <c r="J318" i="17"/>
  <c r="F135" i="17" l="1"/>
  <c r="F331" i="17"/>
  <c r="F330" i="17" s="1"/>
  <c r="L135" i="17"/>
  <c r="I135" i="17"/>
  <c r="G348" i="17"/>
  <c r="G332" i="17" s="1"/>
  <c r="I348" i="17"/>
  <c r="I332" i="17" s="1"/>
  <c r="J440" i="17"/>
  <c r="G440" i="17"/>
  <c r="D440" i="17"/>
  <c r="J502" i="17"/>
  <c r="L502" i="17" s="1"/>
  <c r="L501" i="17" s="1"/>
  <c r="G502" i="17"/>
  <c r="I502" i="17" s="1"/>
  <c r="I501" i="17" s="1"/>
  <c r="D502" i="17"/>
  <c r="F502" i="17" s="1"/>
  <c r="F501" i="17" s="1"/>
  <c r="J504" i="17"/>
  <c r="L504" i="17" s="1"/>
  <c r="L503" i="17" s="1"/>
  <c r="G504" i="17"/>
  <c r="I504" i="17" s="1"/>
  <c r="I503" i="17" s="1"/>
  <c r="D504" i="17"/>
  <c r="F504" i="17" s="1"/>
  <c r="F503" i="17" s="1"/>
  <c r="J323" i="17"/>
  <c r="L323" i="17" s="1"/>
  <c r="L322" i="17" s="1"/>
  <c r="L317" i="17" s="1"/>
  <c r="L316" i="17" s="1"/>
  <c r="G323" i="17"/>
  <c r="I323" i="17" s="1"/>
  <c r="I322" i="17" s="1"/>
  <c r="I317" i="17" s="1"/>
  <c r="I316" i="17" s="1"/>
  <c r="D323" i="17"/>
  <c r="F323" i="17" s="1"/>
  <c r="F322" i="17" s="1"/>
  <c r="F317" i="17" s="1"/>
  <c r="F316" i="17" s="1"/>
  <c r="J188" i="17"/>
  <c r="L188" i="17" s="1"/>
  <c r="G188" i="17"/>
  <c r="I188" i="17" s="1"/>
  <c r="D188" i="17"/>
  <c r="F188" i="17" s="1"/>
  <c r="J294" i="17"/>
  <c r="L294" i="17" s="1"/>
  <c r="L293" i="17" s="1"/>
  <c r="L289" i="17" s="1"/>
  <c r="L288" i="17" s="1"/>
  <c r="G294" i="17"/>
  <c r="I294" i="17" s="1"/>
  <c r="I293" i="17" s="1"/>
  <c r="I289" i="17" s="1"/>
  <c r="I288" i="17" s="1"/>
  <c r="D294" i="17"/>
  <c r="F294" i="17" s="1"/>
  <c r="F293" i="17" s="1"/>
  <c r="F289" i="17" s="1"/>
  <c r="F288" i="17" s="1"/>
  <c r="L219" i="17" l="1"/>
  <c r="I496" i="17"/>
  <c r="I452" i="17" s="1"/>
  <c r="I446" i="17" s="1"/>
  <c r="L496" i="17"/>
  <c r="L452" i="17" s="1"/>
  <c r="L446" i="17" s="1"/>
  <c r="F496" i="17"/>
  <c r="F452" i="17" s="1"/>
  <c r="F446" i="17" s="1"/>
  <c r="I331" i="17"/>
  <c r="I330" i="17" s="1"/>
  <c r="I219" i="17"/>
  <c r="F219" i="17"/>
  <c r="J389" i="17"/>
  <c r="G389" i="17"/>
  <c r="D389" i="17"/>
  <c r="J387" i="17"/>
  <c r="G387" i="17"/>
  <c r="D387" i="17"/>
  <c r="J322" i="17"/>
  <c r="D258" i="17"/>
  <c r="D256" i="17"/>
  <c r="D254" i="17"/>
  <c r="D251" i="17"/>
  <c r="D247" i="17"/>
  <c r="J237" i="17"/>
  <c r="D240" i="17"/>
  <c r="D238" i="17"/>
  <c r="J271" i="17"/>
  <c r="J270" i="17" s="1"/>
  <c r="G271" i="17"/>
  <c r="G270" i="17" s="1"/>
  <c r="D271" i="17"/>
  <c r="D270" i="17" s="1"/>
  <c r="G267" i="17"/>
  <c r="J267" i="17"/>
  <c r="J260" i="17" s="1"/>
  <c r="D267" i="17"/>
  <c r="J303" i="17"/>
  <c r="G303" i="17"/>
  <c r="D303" i="17"/>
  <c r="J301" i="17"/>
  <c r="G301" i="17"/>
  <c r="D301" i="17"/>
  <c r="J286" i="17"/>
  <c r="G286" i="17"/>
  <c r="D286" i="17"/>
  <c r="J284" i="17"/>
  <c r="G284" i="17"/>
  <c r="D284" i="17"/>
  <c r="J149" i="17"/>
  <c r="G149" i="17"/>
  <c r="D149" i="17"/>
  <c r="J147" i="17"/>
  <c r="G147" i="17"/>
  <c r="D147" i="17"/>
  <c r="G189" i="17"/>
  <c r="I189" i="17" s="1"/>
  <c r="J189" i="17"/>
  <c r="L189" i="17" s="1"/>
  <c r="D189" i="17"/>
  <c r="F189" i="17" s="1"/>
  <c r="J187" i="17"/>
  <c r="L187" i="17" s="1"/>
  <c r="G187" i="17"/>
  <c r="I187" i="17" s="1"/>
  <c r="I186" i="17" s="1"/>
  <c r="I185" i="17" s="1"/>
  <c r="I184" i="17" s="1"/>
  <c r="I134" i="17" s="1"/>
  <c r="D187" i="17"/>
  <c r="F187" i="17" s="1"/>
  <c r="J541" i="17"/>
  <c r="G541" i="17"/>
  <c r="D541" i="17"/>
  <c r="J539" i="17"/>
  <c r="G539" i="17"/>
  <c r="D539" i="17"/>
  <c r="D537" i="17"/>
  <c r="D535" i="17"/>
  <c r="D384" i="17"/>
  <c r="D394" i="17"/>
  <c r="J393" i="17"/>
  <c r="G393" i="17"/>
  <c r="J391" i="17"/>
  <c r="G391" i="17"/>
  <c r="D391" i="17"/>
  <c r="J482" i="17"/>
  <c r="G482" i="17"/>
  <c r="D482" i="17"/>
  <c r="J520" i="17"/>
  <c r="G520" i="17"/>
  <c r="D520" i="17"/>
  <c r="J518" i="17"/>
  <c r="L518" i="17" s="1"/>
  <c r="G518" i="17"/>
  <c r="I518" i="17" s="1"/>
  <c r="D518" i="17"/>
  <c r="F518" i="17" s="1"/>
  <c r="J528" i="17"/>
  <c r="G528" i="17"/>
  <c r="D528" i="17"/>
  <c r="J523" i="17"/>
  <c r="G523" i="17"/>
  <c r="D523" i="17"/>
  <c r="F523" i="17" s="1"/>
  <c r="F522" i="17" s="1"/>
  <c r="J517" i="17"/>
  <c r="L517" i="17" s="1"/>
  <c r="L516" i="17" s="1"/>
  <c r="G517" i="17"/>
  <c r="I517" i="17" s="1"/>
  <c r="D517" i="17"/>
  <c r="F517" i="17" s="1"/>
  <c r="J15" i="17"/>
  <c r="J17" i="17"/>
  <c r="J19" i="17"/>
  <c r="J30" i="17"/>
  <c r="J40" i="17"/>
  <c r="J43" i="17"/>
  <c r="J45" i="17"/>
  <c r="J47" i="17"/>
  <c r="J49" i="17"/>
  <c r="J52" i="17"/>
  <c r="J54" i="17"/>
  <c r="J56" i="17"/>
  <c r="J58" i="17"/>
  <c r="J63" i="17"/>
  <c r="J69" i="17"/>
  <c r="J71" i="17"/>
  <c r="J73" i="17"/>
  <c r="J75" i="17"/>
  <c r="J80" i="17"/>
  <c r="J82" i="17"/>
  <c r="J84" i="17"/>
  <c r="J96" i="17"/>
  <c r="J100" i="17"/>
  <c r="J104" i="17"/>
  <c r="J106" i="17"/>
  <c r="J110" i="17"/>
  <c r="J114" i="17"/>
  <c r="J118" i="17"/>
  <c r="J120" i="17"/>
  <c r="J122" i="17"/>
  <c r="J124" i="17"/>
  <c r="J126" i="17"/>
  <c r="J128" i="17"/>
  <c r="J130" i="17"/>
  <c r="J132" i="17"/>
  <c r="J141" i="17"/>
  <c r="J143" i="17"/>
  <c r="J145" i="17"/>
  <c r="J151" i="17"/>
  <c r="J156" i="17"/>
  <c r="J155" i="17" s="1"/>
  <c r="J159" i="17"/>
  <c r="J158" i="17" s="1"/>
  <c r="J163" i="17"/>
  <c r="J162" i="17" s="1"/>
  <c r="J166" i="17"/>
  <c r="J171" i="17"/>
  <c r="J175" i="17"/>
  <c r="J177" i="17"/>
  <c r="J179" i="17"/>
  <c r="J182" i="17"/>
  <c r="J181" i="17" s="1"/>
  <c r="J197" i="17"/>
  <c r="J196" i="17" s="1"/>
  <c r="J200" i="17"/>
  <c r="J202" i="17"/>
  <c r="J206" i="17"/>
  <c r="J205" i="17" s="1"/>
  <c r="J209" i="17"/>
  <c r="J208" i="17" s="1"/>
  <c r="J217" i="17"/>
  <c r="J231" i="17"/>
  <c r="J233" i="17"/>
  <c r="J235" i="17"/>
  <c r="J275" i="17"/>
  <c r="J277" i="17"/>
  <c r="J293" i="17"/>
  <c r="J299" i="17"/>
  <c r="J308" i="17"/>
  <c r="J310" i="17"/>
  <c r="J314" i="17"/>
  <c r="J313" i="17" s="1"/>
  <c r="J312" i="17" s="1"/>
  <c r="J324" i="17"/>
  <c r="J359" i="17"/>
  <c r="J354" i="17" s="1"/>
  <c r="J364" i="17"/>
  <c r="J366" i="17"/>
  <c r="J377" i="17"/>
  <c r="J379" i="17"/>
  <c r="J384" i="17"/>
  <c r="J397" i="17"/>
  <c r="J399" i="17"/>
  <c r="J403" i="17"/>
  <c r="J402" i="17" s="1"/>
  <c r="J401" i="17" s="1"/>
  <c r="J407" i="17"/>
  <c r="J406" i="17" s="1"/>
  <c r="J405" i="17" s="1"/>
  <c r="J412" i="17"/>
  <c r="J414" i="17"/>
  <c r="J416" i="17"/>
  <c r="J418" i="17"/>
  <c r="J422" i="17"/>
  <c r="J424" i="17"/>
  <c r="J426" i="17"/>
  <c r="J428" i="17"/>
  <c r="J430" i="17"/>
  <c r="J433" i="17"/>
  <c r="J435" i="17"/>
  <c r="J437" i="17"/>
  <c r="J444" i="17"/>
  <c r="J443" i="17" s="1"/>
  <c r="J442" i="17" s="1"/>
  <c r="J449" i="17"/>
  <c r="J448" i="17" s="1"/>
  <c r="J447" i="17" s="1"/>
  <c r="J454" i="17"/>
  <c r="J458" i="17"/>
  <c r="J460" i="17"/>
  <c r="J462" i="17"/>
  <c r="J464" i="17"/>
  <c r="J466" i="17"/>
  <c r="J468" i="17"/>
  <c r="J470" i="17"/>
  <c r="J472" i="17"/>
  <c r="J474" i="17"/>
  <c r="J477" i="17"/>
  <c r="J480" i="17"/>
  <c r="J484" i="17"/>
  <c r="J486" i="17"/>
  <c r="J490" i="17"/>
  <c r="J494" i="17"/>
  <c r="J497" i="17"/>
  <c r="J501" i="17"/>
  <c r="J503" i="17"/>
  <c r="J507" i="17"/>
  <c r="J505" i="17"/>
  <c r="J512" i="17"/>
  <c r="J514" i="17"/>
  <c r="J524" i="17"/>
  <c r="J529" i="17"/>
  <c r="J531" i="17"/>
  <c r="J533" i="17"/>
  <c r="J535" i="17"/>
  <c r="J537" i="17"/>
  <c r="G537" i="17"/>
  <c r="G535" i="17"/>
  <c r="G533" i="17"/>
  <c r="D533" i="17"/>
  <c r="G531" i="17"/>
  <c r="D531" i="17"/>
  <c r="G529" i="17"/>
  <c r="D529" i="17"/>
  <c r="G524" i="17"/>
  <c r="D524" i="17"/>
  <c r="G514" i="17"/>
  <c r="D514" i="17"/>
  <c r="G512" i="17"/>
  <c r="D512" i="17"/>
  <c r="G505" i="17"/>
  <c r="D505" i="17"/>
  <c r="G507" i="17"/>
  <c r="D507" i="17"/>
  <c r="G503" i="17"/>
  <c r="G501" i="17"/>
  <c r="D497" i="17"/>
  <c r="G494" i="17"/>
  <c r="D494" i="17"/>
  <c r="G490" i="17"/>
  <c r="D490" i="17"/>
  <c r="G486" i="17"/>
  <c r="D486" i="17"/>
  <c r="G484" i="17"/>
  <c r="D484" i="17"/>
  <c r="G480" i="17"/>
  <c r="D480" i="17"/>
  <c r="G477" i="17"/>
  <c r="D477" i="17"/>
  <c r="G474" i="17"/>
  <c r="D474" i="17"/>
  <c r="G472" i="17"/>
  <c r="D472" i="17"/>
  <c r="G470" i="17"/>
  <c r="D470" i="17"/>
  <c r="G468" i="17"/>
  <c r="D468" i="17"/>
  <c r="G466" i="17"/>
  <c r="D466" i="17"/>
  <c r="G464" i="17"/>
  <c r="D464" i="17"/>
  <c r="G462" i="17"/>
  <c r="D462" i="17"/>
  <c r="G460" i="17"/>
  <c r="D460" i="17"/>
  <c r="G458" i="17"/>
  <c r="D458" i="17"/>
  <c r="G454" i="17"/>
  <c r="D454" i="17"/>
  <c r="G449" i="17"/>
  <c r="G448" i="17" s="1"/>
  <c r="G447" i="17" s="1"/>
  <c r="D449" i="17"/>
  <c r="D448" i="17" s="1"/>
  <c r="D447" i="17" s="1"/>
  <c r="G444" i="17"/>
  <c r="G443" i="17" s="1"/>
  <c r="G442" i="17" s="1"/>
  <c r="D444" i="17"/>
  <c r="D443" i="17" s="1"/>
  <c r="D442" i="17" s="1"/>
  <c r="G437" i="17"/>
  <c r="D437" i="17"/>
  <c r="G435" i="17"/>
  <c r="D435" i="17"/>
  <c r="G433" i="17"/>
  <c r="D433" i="17"/>
  <c r="G430" i="17"/>
  <c r="D430" i="17"/>
  <c r="G428" i="17"/>
  <c r="D428" i="17"/>
  <c r="G426" i="17"/>
  <c r="D426" i="17"/>
  <c r="G424" i="17"/>
  <c r="D424" i="17"/>
  <c r="G422" i="17"/>
  <c r="D422" i="17"/>
  <c r="G418" i="17"/>
  <c r="D418" i="17"/>
  <c r="G416" i="17"/>
  <c r="D416" i="17"/>
  <c r="G414" i="17"/>
  <c r="D414" i="17"/>
  <c r="G412" i="17"/>
  <c r="D412" i="17"/>
  <c r="G407" i="17"/>
  <c r="G406" i="17" s="1"/>
  <c r="G405" i="17" s="1"/>
  <c r="D407" i="17"/>
  <c r="D406" i="17" s="1"/>
  <c r="D405" i="17" s="1"/>
  <c r="G403" i="17"/>
  <c r="G402" i="17" s="1"/>
  <c r="G401" i="17" s="1"/>
  <c r="D403" i="17"/>
  <c r="D402" i="17" s="1"/>
  <c r="D401" i="17" s="1"/>
  <c r="G399" i="17"/>
  <c r="D399" i="17"/>
  <c r="G397" i="17"/>
  <c r="D397" i="17"/>
  <c r="G384" i="17"/>
  <c r="G379" i="17"/>
  <c r="D379" i="17"/>
  <c r="G377" i="17"/>
  <c r="D377" i="17"/>
  <c r="G366" i="17"/>
  <c r="D366" i="17"/>
  <c r="G364" i="17"/>
  <c r="D364" i="17"/>
  <c r="G359" i="17"/>
  <c r="G354" i="17" s="1"/>
  <c r="D359" i="17"/>
  <c r="D355" i="17"/>
  <c r="D332" i="17"/>
  <c r="G324" i="17"/>
  <c r="D325" i="17"/>
  <c r="D324" i="17" s="1"/>
  <c r="G322" i="17"/>
  <c r="D318" i="17"/>
  <c r="G314" i="17"/>
  <c r="G313" i="17" s="1"/>
  <c r="G312" i="17" s="1"/>
  <c r="D314" i="17"/>
  <c r="D313" i="17" s="1"/>
  <c r="D312" i="17" s="1"/>
  <c r="G310" i="17"/>
  <c r="D310" i="17"/>
  <c r="G308" i="17"/>
  <c r="D308" i="17"/>
  <c r="G299" i="17"/>
  <c r="D299" i="17"/>
  <c r="G277" i="17"/>
  <c r="D277" i="17"/>
  <c r="G275" i="17"/>
  <c r="G274" i="17" s="1"/>
  <c r="D275" i="17"/>
  <c r="D265" i="17"/>
  <c r="G235" i="17"/>
  <c r="D235" i="17"/>
  <c r="G233" i="17"/>
  <c r="D233" i="17"/>
  <c r="G231" i="17"/>
  <c r="D231" i="17"/>
  <c r="G217" i="17"/>
  <c r="D217" i="17"/>
  <c r="G209" i="17"/>
  <c r="G208" i="17" s="1"/>
  <c r="D209" i="17"/>
  <c r="D208" i="17" s="1"/>
  <c r="G206" i="17"/>
  <c r="G205" i="17" s="1"/>
  <c r="D206" i="17"/>
  <c r="D205" i="17" s="1"/>
  <c r="G202" i="17"/>
  <c r="D202" i="17"/>
  <c r="G200" i="17"/>
  <c r="D200" i="17"/>
  <c r="G197" i="17"/>
  <c r="G196" i="17" s="1"/>
  <c r="D197" i="17"/>
  <c r="D196" i="17" s="1"/>
  <c r="G182" i="17"/>
  <c r="G181" i="17" s="1"/>
  <c r="D182" i="17"/>
  <c r="D181" i="17" s="1"/>
  <c r="G179" i="17"/>
  <c r="D179" i="17"/>
  <c r="G177" i="17"/>
  <c r="D177" i="17"/>
  <c r="G175" i="17"/>
  <c r="D175" i="17"/>
  <c r="G171" i="17"/>
  <c r="D171" i="17"/>
  <c r="G166" i="17"/>
  <c r="D166" i="17"/>
  <c r="G163" i="17"/>
  <c r="G162" i="17" s="1"/>
  <c r="D163" i="17"/>
  <c r="D162" i="17" s="1"/>
  <c r="G159" i="17"/>
  <c r="G158" i="17" s="1"/>
  <c r="D159" i="17"/>
  <c r="D158" i="17" s="1"/>
  <c r="G156" i="17"/>
  <c r="G155" i="17" s="1"/>
  <c r="D156" i="17"/>
  <c r="D155" i="17" s="1"/>
  <c r="G151" i="17"/>
  <c r="D151" i="17"/>
  <c r="G145" i="17"/>
  <c r="D145" i="17"/>
  <c r="G143" i="17"/>
  <c r="D143" i="17"/>
  <c r="G141" i="17"/>
  <c r="D141" i="17"/>
  <c r="D137" i="17"/>
  <c r="G132" i="17"/>
  <c r="D132" i="17"/>
  <c r="G130" i="17"/>
  <c r="D130" i="17"/>
  <c r="G128" i="17"/>
  <c r="D128" i="17"/>
  <c r="G126" i="17"/>
  <c r="D126" i="17"/>
  <c r="G124" i="17"/>
  <c r="D124" i="17"/>
  <c r="G122" i="17"/>
  <c r="D122" i="17"/>
  <c r="G120" i="17"/>
  <c r="D120" i="17"/>
  <c r="G118" i="17"/>
  <c r="D118" i="17"/>
  <c r="G114" i="17"/>
  <c r="D114" i="17"/>
  <c r="G110" i="17"/>
  <c r="D110" i="17"/>
  <c r="D109" i="17" s="1"/>
  <c r="D108" i="17" s="1"/>
  <c r="G106" i="17"/>
  <c r="D106" i="17"/>
  <c r="G104" i="17"/>
  <c r="D104" i="17"/>
  <c r="G100" i="17"/>
  <c r="D100" i="17"/>
  <c r="G96" i="17"/>
  <c r="D96" i="17"/>
  <c r="G84" i="17"/>
  <c r="D84" i="17"/>
  <c r="G82" i="17"/>
  <c r="D82" i="17"/>
  <c r="G80" i="17"/>
  <c r="G79" i="17" s="1"/>
  <c r="D80" i="17"/>
  <c r="G75" i="17"/>
  <c r="D75" i="17"/>
  <c r="G73" i="17"/>
  <c r="D73" i="17"/>
  <c r="G71" i="17"/>
  <c r="D71" i="17"/>
  <c r="G69" i="17"/>
  <c r="D69" i="17"/>
  <c r="G63" i="17"/>
  <c r="D63" i="17"/>
  <c r="G58" i="17"/>
  <c r="D58" i="17"/>
  <c r="G56" i="17"/>
  <c r="D56" i="17"/>
  <c r="G54" i="17"/>
  <c r="D54" i="17"/>
  <c r="G52" i="17"/>
  <c r="D52" i="17"/>
  <c r="G49" i="17"/>
  <c r="D49" i="17"/>
  <c r="G47" i="17"/>
  <c r="D47" i="17"/>
  <c r="G45" i="17"/>
  <c r="D45" i="17"/>
  <c r="G43" i="17"/>
  <c r="D43" i="17"/>
  <c r="G40" i="17"/>
  <c r="D40" i="17"/>
  <c r="G30" i="17"/>
  <c r="D30" i="17"/>
  <c r="G19" i="17"/>
  <c r="D19" i="17"/>
  <c r="G17" i="17"/>
  <c r="D17" i="17"/>
  <c r="G15" i="17"/>
  <c r="G14" i="17" s="1"/>
  <c r="D15" i="17"/>
  <c r="J274" i="17" l="1"/>
  <c r="F516" i="17"/>
  <c r="F511" i="17" s="1"/>
  <c r="J14" i="17"/>
  <c r="J79" i="17"/>
  <c r="I509" i="17"/>
  <c r="L186" i="17"/>
  <c r="L185" i="17" s="1"/>
  <c r="L184" i="17" s="1"/>
  <c r="L134" i="17" s="1"/>
  <c r="L509" i="17" s="1"/>
  <c r="D527" i="17"/>
  <c r="D526" i="17" s="1"/>
  <c r="F528" i="17"/>
  <c r="F527" i="17" s="1"/>
  <c r="F526" i="17" s="1"/>
  <c r="F543" i="17" s="1"/>
  <c r="G527" i="17"/>
  <c r="I528" i="17"/>
  <c r="I527" i="17" s="1"/>
  <c r="I526" i="17" s="1"/>
  <c r="D393" i="17"/>
  <c r="D383" i="17" s="1"/>
  <c r="D382" i="17" s="1"/>
  <c r="F394" i="17"/>
  <c r="F393" i="17" s="1"/>
  <c r="F383" i="17" s="1"/>
  <c r="F382" i="17" s="1"/>
  <c r="F381" i="17" s="1"/>
  <c r="G237" i="17"/>
  <c r="G522" i="17"/>
  <c r="I523" i="17"/>
  <c r="I522" i="17" s="1"/>
  <c r="J527" i="17"/>
  <c r="J526" i="17" s="1"/>
  <c r="L528" i="17"/>
  <c r="L527" i="17" s="1"/>
  <c r="L526" i="17" s="1"/>
  <c r="I516" i="17"/>
  <c r="J522" i="17"/>
  <c r="L523" i="17"/>
  <c r="L522" i="17" s="1"/>
  <c r="L511" i="17" s="1"/>
  <c r="F186" i="17"/>
  <c r="F185" i="17" s="1"/>
  <c r="F184" i="17" s="1"/>
  <c r="F134" i="17" s="1"/>
  <c r="G373" i="17"/>
  <c r="J373" i="17"/>
  <c r="J372" i="17" s="1"/>
  <c r="D246" i="17"/>
  <c r="D373" i="17"/>
  <c r="D372" i="17" s="1"/>
  <c r="J289" i="17"/>
  <c r="D14" i="17"/>
  <c r="J383" i="17"/>
  <c r="J382" i="17" s="1"/>
  <c r="G383" i="17"/>
  <c r="G382" i="17" s="1"/>
  <c r="G39" i="17"/>
  <c r="G113" i="17"/>
  <c r="G112" i="17" s="1"/>
  <c r="J39" i="17"/>
  <c r="J109" i="17"/>
  <c r="J108" i="17" s="1"/>
  <c r="D174" i="17"/>
  <c r="D173" i="17" s="1"/>
  <c r="D274" i="17"/>
  <c r="G109" i="17"/>
  <c r="G108" i="17" s="1"/>
  <c r="J113" i="17"/>
  <c r="J112" i="17" s="1"/>
  <c r="J136" i="17"/>
  <c r="J135" i="17" s="1"/>
  <c r="G136" i="17"/>
  <c r="G135" i="17" s="1"/>
  <c r="D186" i="17"/>
  <c r="D185" i="17" s="1"/>
  <c r="D184" i="17" s="1"/>
  <c r="D221" i="17"/>
  <c r="G260" i="17"/>
  <c r="D253" i="17"/>
  <c r="D136" i="17"/>
  <c r="D135" i="17" s="1"/>
  <c r="D230" i="17"/>
  <c r="D199" i="17"/>
  <c r="D195" i="17" s="1"/>
  <c r="J199" i="17"/>
  <c r="J195" i="17" s="1"/>
  <c r="G199" i="17"/>
  <c r="G195" i="17" s="1"/>
  <c r="G221" i="17"/>
  <c r="J221" i="17"/>
  <c r="D283" i="17"/>
  <c r="D261" i="17"/>
  <c r="D260" i="17" s="1"/>
  <c r="D307" i="17"/>
  <c r="D237" i="17"/>
  <c r="J230" i="17"/>
  <c r="G230" i="17"/>
  <c r="G363" i="17"/>
  <c r="J283" i="17"/>
  <c r="G283" i="17"/>
  <c r="D354" i="17"/>
  <c r="J363" i="17"/>
  <c r="D363" i="17"/>
  <c r="D396" i="17"/>
  <c r="D395" i="17" s="1"/>
  <c r="D432" i="17"/>
  <c r="G432" i="17"/>
  <c r="J432" i="17"/>
  <c r="D411" i="17"/>
  <c r="D410" i="17" s="1"/>
  <c r="G453" i="17"/>
  <c r="J453" i="17"/>
  <c r="D453" i="17"/>
  <c r="D489" i="17"/>
  <c r="G526" i="17"/>
  <c r="J78" i="17"/>
  <c r="G78" i="17"/>
  <c r="D79" i="17"/>
  <c r="D78" i="17" s="1"/>
  <c r="J95" i="17"/>
  <c r="J94" i="17" s="1"/>
  <c r="G186" i="17"/>
  <c r="G185" i="17" s="1"/>
  <c r="G184" i="17" s="1"/>
  <c r="J186" i="17"/>
  <c r="J185" i="17" s="1"/>
  <c r="J184" i="17" s="1"/>
  <c r="J307" i="17"/>
  <c r="G516" i="17"/>
  <c r="J516" i="17"/>
  <c r="J511" i="17" s="1"/>
  <c r="D516" i="17"/>
  <c r="J489" i="17"/>
  <c r="J396" i="17"/>
  <c r="J395" i="17" s="1"/>
  <c r="G396" i="17"/>
  <c r="G395" i="17" s="1"/>
  <c r="J317" i="17"/>
  <c r="J496" i="17"/>
  <c r="J421" i="17"/>
  <c r="J51" i="17"/>
  <c r="D103" i="17"/>
  <c r="D102" i="17" s="1"/>
  <c r="G293" i="17"/>
  <c r="G289" i="17" s="1"/>
  <c r="J411" i="17"/>
  <c r="J410" i="17" s="1"/>
  <c r="J204" i="17"/>
  <c r="J29" i="17"/>
  <c r="G421" i="17"/>
  <c r="J253" i="17"/>
  <c r="J174" i="17"/>
  <c r="J173" i="17" s="1"/>
  <c r="G95" i="17"/>
  <c r="G94" i="17" s="1"/>
  <c r="D165" i="17"/>
  <c r="D161" i="17" s="1"/>
  <c r="G174" i="17"/>
  <c r="G173" i="17" s="1"/>
  <c r="D501" i="17"/>
  <c r="G307" i="17"/>
  <c r="G51" i="17"/>
  <c r="D29" i="17"/>
  <c r="D95" i="17"/>
  <c r="D94" i="17" s="1"/>
  <c r="G165" i="17"/>
  <c r="G161" i="17" s="1"/>
  <c r="J212" i="17"/>
  <c r="J211" i="17" s="1"/>
  <c r="J165" i="17"/>
  <c r="J161" i="17" s="1"/>
  <c r="J103" i="17"/>
  <c r="J102" i="17" s="1"/>
  <c r="G29" i="17"/>
  <c r="D212" i="17"/>
  <c r="D211" i="17" s="1"/>
  <c r="G212" i="17"/>
  <c r="G211" i="17" s="1"/>
  <c r="G372" i="17"/>
  <c r="G489" i="17"/>
  <c r="D51" i="17"/>
  <c r="G103" i="17"/>
  <c r="G102" i="17" s="1"/>
  <c r="D113" i="17"/>
  <c r="D112" i="17" s="1"/>
  <c r="G317" i="17"/>
  <c r="D204" i="17"/>
  <c r="G253" i="17"/>
  <c r="D421" i="17"/>
  <c r="D39" i="17"/>
  <c r="G204" i="17"/>
  <c r="D293" i="17"/>
  <c r="D289" i="17" s="1"/>
  <c r="D322" i="17"/>
  <c r="D317" i="17" s="1"/>
  <c r="D316" i="17" s="1"/>
  <c r="G411" i="17"/>
  <c r="G410" i="17" s="1"/>
  <c r="G497" i="17"/>
  <c r="G496" i="17" s="1"/>
  <c r="D503" i="17"/>
  <c r="D522" i="17"/>
  <c r="I511" i="17" l="1"/>
  <c r="I543" i="17" s="1"/>
  <c r="G511" i="17"/>
  <c r="G543" i="17" s="1"/>
  <c r="L543" i="17"/>
  <c r="F509" i="17"/>
  <c r="D13" i="17"/>
  <c r="J288" i="17"/>
  <c r="G13" i="17"/>
  <c r="J13" i="17"/>
  <c r="D273" i="17"/>
  <c r="G190" i="17"/>
  <c r="D190" i="17"/>
  <c r="J190" i="17"/>
  <c r="D220" i="17"/>
  <c r="D288" i="17"/>
  <c r="G288" i="17"/>
  <c r="J220" i="17"/>
  <c r="G220" i="17"/>
  <c r="D420" i="17"/>
  <c r="D409" i="17" s="1"/>
  <c r="D331" i="17"/>
  <c r="D330" i="17" s="1"/>
  <c r="G420" i="17"/>
  <c r="G409" i="17" s="1"/>
  <c r="J420" i="17"/>
  <c r="J409" i="17" s="1"/>
  <c r="J381" i="17"/>
  <c r="G381" i="17"/>
  <c r="D381" i="17"/>
  <c r="G452" i="17"/>
  <c r="G446" i="17" s="1"/>
  <c r="D496" i="17"/>
  <c r="D452" i="17" s="1"/>
  <c r="D446" i="17" s="1"/>
  <c r="D511" i="17"/>
  <c r="D543" i="17" s="1"/>
  <c r="J452" i="17"/>
  <c r="J446" i="17" s="1"/>
  <c r="G273" i="17"/>
  <c r="J316" i="17"/>
  <c r="J273" i="17"/>
  <c r="J543" i="17"/>
  <c r="J38" i="17"/>
  <c r="G331" i="17"/>
  <c r="G330" i="17" s="1"/>
  <c r="G77" i="17"/>
  <c r="G38" i="17"/>
  <c r="D134" i="17"/>
  <c r="J331" i="17"/>
  <c r="J330" i="17" s="1"/>
  <c r="G316" i="17"/>
  <c r="D38" i="17"/>
  <c r="J134" i="17"/>
  <c r="J77" i="17"/>
  <c r="G134" i="17"/>
  <c r="D77" i="17"/>
  <c r="F544" i="17" l="1"/>
  <c r="L544" i="17"/>
  <c r="I544" i="17"/>
  <c r="J12" i="17"/>
  <c r="G12" i="17"/>
  <c r="D219" i="17"/>
  <c r="G219" i="17"/>
  <c r="J219" i="17"/>
  <c r="D12" i="17"/>
  <c r="J509" i="17" l="1"/>
  <c r="G509" i="17"/>
  <c r="D509" i="17"/>
  <c r="I356" i="14"/>
  <c r="L356" i="14"/>
  <c r="D544" i="17" l="1"/>
  <c r="G544" i="17"/>
  <c r="J544" i="17"/>
  <c r="I373" i="14"/>
  <c r="L373" i="14"/>
  <c r="F373" i="14"/>
  <c r="F123" i="14" l="1"/>
  <c r="H123" i="14" s="1"/>
  <c r="I231" i="14"/>
  <c r="L231" i="14"/>
  <c r="F231" i="14"/>
  <c r="I313" i="14"/>
  <c r="L313" i="14"/>
  <c r="L122" i="14"/>
  <c r="I122" i="14"/>
  <c r="I546" i="14"/>
  <c r="L546" i="14"/>
  <c r="I578" i="14"/>
  <c r="L578" i="14"/>
  <c r="F578" i="14"/>
  <c r="I652" i="14"/>
  <c r="L652" i="14"/>
  <c r="F652" i="14"/>
  <c r="I706" i="14"/>
  <c r="L706" i="14"/>
  <c r="F706" i="14"/>
  <c r="I708" i="14"/>
  <c r="L708" i="14"/>
  <c r="F708" i="14"/>
  <c r="L807" i="14"/>
  <c r="N807" i="14" s="1"/>
  <c r="N806" i="14" s="1"/>
  <c r="N805" i="14" s="1"/>
  <c r="N804" i="14" s="1"/>
  <c r="N799" i="14" s="1"/>
  <c r="N798" i="14" s="1"/>
  <c r="N791" i="14" s="1"/>
  <c r="N774" i="14" s="1"/>
  <c r="N1005" i="14" s="1"/>
  <c r="N1008" i="14" s="1"/>
  <c r="N1014" i="14" s="1"/>
  <c r="I807" i="14"/>
  <c r="K807" i="14" s="1"/>
  <c r="K806" i="14" s="1"/>
  <c r="K805" i="14" s="1"/>
  <c r="K804" i="14" s="1"/>
  <c r="K799" i="14" s="1"/>
  <c r="K798" i="14" s="1"/>
  <c r="K791" i="14" s="1"/>
  <c r="K774" i="14" s="1"/>
  <c r="K1005" i="14" s="1"/>
  <c r="K1008" i="14" s="1"/>
  <c r="K1014" i="14" s="1"/>
  <c r="F807" i="14"/>
  <c r="H807" i="14" s="1"/>
  <c r="H806" i="14" s="1"/>
  <c r="H805" i="14" s="1"/>
  <c r="H804" i="14" s="1"/>
  <c r="H799" i="14" s="1"/>
  <c r="H798" i="14" s="1"/>
  <c r="H791" i="14" s="1"/>
  <c r="H774" i="14" s="1"/>
  <c r="F122" i="14" l="1"/>
  <c r="H122" i="14"/>
  <c r="H116" i="14" s="1"/>
  <c r="H115" i="14" s="1"/>
  <c r="H114" i="14" s="1"/>
  <c r="H105" i="14" s="1"/>
  <c r="H59" i="14" s="1"/>
  <c r="I930" i="14"/>
  <c r="L930" i="14"/>
  <c r="F930" i="14"/>
  <c r="I954" i="14" l="1"/>
  <c r="L954" i="14"/>
  <c r="F954" i="14"/>
  <c r="L93" i="14" l="1"/>
  <c r="I93" i="14"/>
  <c r="F93" i="14"/>
  <c r="L585" i="14"/>
  <c r="L584" i="14" s="1"/>
  <c r="L583" i="14" s="1"/>
  <c r="L582" i="14" s="1"/>
  <c r="I585" i="14"/>
  <c r="I584" i="14" s="1"/>
  <c r="I583" i="14" s="1"/>
  <c r="I582" i="14" s="1"/>
  <c r="F585" i="14"/>
  <c r="F584" i="14" s="1"/>
  <c r="F583" i="14" s="1"/>
  <c r="F582" i="14" s="1"/>
  <c r="F88" i="14"/>
  <c r="F1013" i="14" l="1"/>
  <c r="I1013" i="14"/>
  <c r="F319" i="14" l="1"/>
  <c r="F318" i="14" s="1"/>
  <c r="F317" i="14"/>
  <c r="F316" i="14" l="1"/>
  <c r="H317" i="14"/>
  <c r="H316" i="14" s="1"/>
  <c r="H315" i="14" s="1"/>
  <c r="H308" i="14" s="1"/>
  <c r="H307" i="14" s="1"/>
  <c r="H306" i="14" s="1"/>
  <c r="H275" i="14" s="1"/>
  <c r="H58" i="14" s="1"/>
  <c r="H1005" i="14" s="1"/>
  <c r="H1008" i="14" s="1"/>
  <c r="H1014" i="14" s="1"/>
  <c r="I924" i="14"/>
  <c r="L924" i="14"/>
  <c r="F924" i="14"/>
  <c r="L948" i="14" l="1"/>
  <c r="L947" i="14" s="1"/>
  <c r="L946" i="14" s="1"/>
  <c r="I948" i="14"/>
  <c r="I947" i="14" s="1"/>
  <c r="I946" i="14" s="1"/>
  <c r="F948" i="14"/>
  <c r="F947" i="14" s="1"/>
  <c r="F946" i="14" s="1"/>
  <c r="I927" i="14"/>
  <c r="I923" i="14" s="1"/>
  <c r="L927" i="14"/>
  <c r="L923" i="14" s="1"/>
  <c r="F927" i="14"/>
  <c r="F923" i="14" s="1"/>
  <c r="L720" i="14"/>
  <c r="I720" i="14"/>
  <c r="F720" i="14"/>
  <c r="L718" i="14"/>
  <c r="I718" i="14"/>
  <c r="F718" i="14"/>
  <c r="F725" i="14"/>
  <c r="I725" i="14"/>
  <c r="L725" i="14"/>
  <c r="I815" i="14"/>
  <c r="L815" i="14"/>
  <c r="F815" i="14"/>
  <c r="F717" i="14" l="1"/>
  <c r="L717" i="14"/>
  <c r="I717" i="14"/>
  <c r="I813" i="14"/>
  <c r="L813" i="14"/>
  <c r="F813" i="14"/>
  <c r="F812" i="14" s="1"/>
  <c r="F811" i="14" s="1"/>
  <c r="I734" i="14"/>
  <c r="L734" i="14"/>
  <c r="F734" i="14"/>
  <c r="L771" i="14"/>
  <c r="L770" i="14" s="1"/>
  <c r="L769" i="14" s="1"/>
  <c r="L768" i="14" s="1"/>
  <c r="L767" i="14" s="1"/>
  <c r="L760" i="14" s="1"/>
  <c r="I771" i="14"/>
  <c r="I770" i="14" s="1"/>
  <c r="I769" i="14" s="1"/>
  <c r="I768" i="14" s="1"/>
  <c r="I767" i="14" s="1"/>
  <c r="I760" i="14" s="1"/>
  <c r="F771" i="14"/>
  <c r="I812" i="14" l="1"/>
  <c r="I811" i="14" s="1"/>
  <c r="L812" i="14"/>
  <c r="L811" i="14" s="1"/>
  <c r="F770" i="14"/>
  <c r="F769" i="14" s="1"/>
  <c r="F768" i="14" s="1"/>
  <c r="F767" i="14" s="1"/>
  <c r="F760" i="14" s="1"/>
  <c r="I180" i="14"/>
  <c r="L180" i="14"/>
  <c r="F180" i="14"/>
  <c r="I290" i="14"/>
  <c r="L290" i="14"/>
  <c r="F290" i="14"/>
  <c r="L368" i="14"/>
  <c r="L367" i="14" s="1"/>
  <c r="L366" i="14" s="1"/>
  <c r="I368" i="14"/>
  <c r="I367" i="14" s="1"/>
  <c r="I366" i="14" s="1"/>
  <c r="F368" i="14"/>
  <c r="F367" i="14" s="1"/>
  <c r="F366" i="14" s="1"/>
  <c r="I284" i="14"/>
  <c r="L284" i="14"/>
  <c r="F284" i="14"/>
  <c r="L257" i="14"/>
  <c r="L256" i="14" s="1"/>
  <c r="L255" i="14" s="1"/>
  <c r="I257" i="14"/>
  <c r="I256" i="14" s="1"/>
  <c r="I255" i="14" s="1"/>
  <c r="F257" i="14"/>
  <c r="F256" i="14" s="1"/>
  <c r="F255" i="14" s="1"/>
  <c r="L109" i="14"/>
  <c r="L108" i="14" s="1"/>
  <c r="I109" i="14"/>
  <c r="I108" i="14" s="1"/>
  <c r="F109" i="14"/>
  <c r="F108" i="14" s="1"/>
  <c r="L55" i="14"/>
  <c r="I55" i="14"/>
  <c r="F55" i="14"/>
  <c r="I942" i="14" l="1"/>
  <c r="L942" i="14"/>
  <c r="F942" i="14"/>
  <c r="I944" i="14"/>
  <c r="L944" i="14"/>
  <c r="F944" i="14"/>
  <c r="I375" i="14"/>
  <c r="I372" i="14" s="1"/>
  <c r="L372" i="14"/>
  <c r="F375" i="14"/>
  <c r="F372" i="14" s="1"/>
  <c r="L161" i="14"/>
  <c r="I161" i="14"/>
  <c r="F161" i="14"/>
  <c r="L159" i="14"/>
  <c r="I159" i="14"/>
  <c r="F159" i="14"/>
  <c r="I297" i="14"/>
  <c r="L297" i="14"/>
  <c r="F297" i="14"/>
  <c r="L295" i="14"/>
  <c r="I295" i="14"/>
  <c r="F295" i="14"/>
  <c r="I371" i="14" l="1"/>
  <c r="I370" i="14" s="1"/>
  <c r="L371" i="14"/>
  <c r="L370" i="14" s="1"/>
  <c r="F371" i="14"/>
  <c r="F370" i="14" s="1"/>
  <c r="L1003" i="14"/>
  <c r="L1002" i="14" s="1"/>
  <c r="L1001" i="14" s="1"/>
  <c r="I1003" i="14"/>
  <c r="I1002" i="14" s="1"/>
  <c r="I1001" i="14" s="1"/>
  <c r="F1003" i="14"/>
  <c r="F1002" i="14" s="1"/>
  <c r="F1001" i="14" s="1"/>
  <c r="L999" i="14"/>
  <c r="L998" i="14" s="1"/>
  <c r="L997" i="14" s="1"/>
  <c r="I999" i="14"/>
  <c r="I998" i="14" s="1"/>
  <c r="I997" i="14" s="1"/>
  <c r="F999" i="14"/>
  <c r="F998" i="14" s="1"/>
  <c r="F997" i="14" s="1"/>
  <c r="L992" i="14"/>
  <c r="I992" i="14"/>
  <c r="F992" i="14"/>
  <c r="L990" i="14"/>
  <c r="I990" i="14"/>
  <c r="F990" i="14"/>
  <c r="L985" i="14"/>
  <c r="L984" i="14" s="1"/>
  <c r="L983" i="14" s="1"/>
  <c r="I985" i="14"/>
  <c r="I984" i="14" s="1"/>
  <c r="I983" i="14" s="1"/>
  <c r="F985" i="14"/>
  <c r="F984" i="14" s="1"/>
  <c r="F983" i="14" s="1"/>
  <c r="L980" i="14"/>
  <c r="L979" i="14" s="1"/>
  <c r="L978" i="14" s="1"/>
  <c r="I980" i="14"/>
  <c r="I979" i="14" s="1"/>
  <c r="I978" i="14" s="1"/>
  <c r="F980" i="14"/>
  <c r="F979" i="14" s="1"/>
  <c r="F978" i="14" s="1"/>
  <c r="L974" i="14"/>
  <c r="I974" i="14"/>
  <c r="I973" i="14" s="1"/>
  <c r="I972" i="14" s="1"/>
  <c r="I971" i="14" s="1"/>
  <c r="F974" i="14"/>
  <c r="F973" i="14" s="1"/>
  <c r="F972" i="14" s="1"/>
  <c r="F971" i="14" s="1"/>
  <c r="L968" i="14"/>
  <c r="I968" i="14"/>
  <c r="F968" i="14"/>
  <c r="L964" i="14"/>
  <c r="I964" i="14"/>
  <c r="F964" i="14"/>
  <c r="L953" i="14"/>
  <c r="L952" i="14" s="1"/>
  <c r="L951" i="14" s="1"/>
  <c r="L950" i="14" s="1"/>
  <c r="I953" i="14"/>
  <c r="I952" i="14" s="1"/>
  <c r="I951" i="14" s="1"/>
  <c r="I950" i="14" s="1"/>
  <c r="F953" i="14"/>
  <c r="F952" i="14" s="1"/>
  <c r="F951" i="14" s="1"/>
  <c r="F950" i="14" s="1"/>
  <c r="L940" i="14"/>
  <c r="I940" i="14"/>
  <c r="F940" i="14"/>
  <c r="L938" i="14"/>
  <c r="I938" i="14"/>
  <c r="F938" i="14"/>
  <c r="L929" i="14"/>
  <c r="I929" i="14"/>
  <c r="I922" i="14" s="1"/>
  <c r="I921" i="14" s="1"/>
  <c r="F929" i="14"/>
  <c r="F922" i="14" s="1"/>
  <c r="F921" i="14" s="1"/>
  <c r="L919" i="14"/>
  <c r="L918" i="14" s="1"/>
  <c r="L917" i="14" s="1"/>
  <c r="L916" i="14" s="1"/>
  <c r="I919" i="14"/>
  <c r="I918" i="14" s="1"/>
  <c r="I917" i="14" s="1"/>
  <c r="I916" i="14" s="1"/>
  <c r="F919" i="14"/>
  <c r="F918" i="14" s="1"/>
  <c r="F917" i="14" s="1"/>
  <c r="F916" i="14" s="1"/>
  <c r="L912" i="14"/>
  <c r="L911" i="14" s="1"/>
  <c r="L910" i="14" s="1"/>
  <c r="L909" i="14" s="1"/>
  <c r="L908" i="14" s="1"/>
  <c r="L907" i="14" s="1"/>
  <c r="I912" i="14"/>
  <c r="I911" i="14" s="1"/>
  <c r="I910" i="14" s="1"/>
  <c r="I909" i="14" s="1"/>
  <c r="I908" i="14" s="1"/>
  <c r="I907" i="14" s="1"/>
  <c r="F912" i="14"/>
  <c r="F911" i="14" s="1"/>
  <c r="F910" i="14" s="1"/>
  <c r="F909" i="14" s="1"/>
  <c r="F908" i="14" s="1"/>
  <c r="F907" i="14" s="1"/>
  <c r="L905" i="14"/>
  <c r="L904" i="14" s="1"/>
  <c r="L903" i="14" s="1"/>
  <c r="L902" i="14" s="1"/>
  <c r="L901" i="14" s="1"/>
  <c r="I905" i="14"/>
  <c r="I904" i="14" s="1"/>
  <c r="I903" i="14" s="1"/>
  <c r="I902" i="14" s="1"/>
  <c r="I901" i="14" s="1"/>
  <c r="F905" i="14"/>
  <c r="F904" i="14" s="1"/>
  <c r="F903" i="14" s="1"/>
  <c r="F902" i="14" s="1"/>
  <c r="F901" i="14" s="1"/>
  <c r="L899" i="14"/>
  <c r="L898" i="14" s="1"/>
  <c r="L897" i="14" s="1"/>
  <c r="L896" i="14" s="1"/>
  <c r="L895" i="14" s="1"/>
  <c r="I899" i="14"/>
  <c r="I898" i="14" s="1"/>
  <c r="I897" i="14" s="1"/>
  <c r="I896" i="14" s="1"/>
  <c r="I895" i="14" s="1"/>
  <c r="F899" i="14"/>
  <c r="F898" i="14" s="1"/>
  <c r="F897" i="14" s="1"/>
  <c r="F896" i="14" s="1"/>
  <c r="F895" i="14" s="1"/>
  <c r="L893" i="14"/>
  <c r="L892" i="14" s="1"/>
  <c r="L891" i="14" s="1"/>
  <c r="L890" i="14" s="1"/>
  <c r="L889" i="14" s="1"/>
  <c r="I893" i="14"/>
  <c r="I892" i="14" s="1"/>
  <c r="I891" i="14" s="1"/>
  <c r="I890" i="14" s="1"/>
  <c r="I889" i="14" s="1"/>
  <c r="L886" i="14"/>
  <c r="L885" i="14" s="1"/>
  <c r="L884" i="14" s="1"/>
  <c r="L883" i="14" s="1"/>
  <c r="L882" i="14" s="1"/>
  <c r="L881" i="14" s="1"/>
  <c r="I886" i="14"/>
  <c r="I885" i="14" s="1"/>
  <c r="I884" i="14" s="1"/>
  <c r="I883" i="14" s="1"/>
  <c r="I882" i="14" s="1"/>
  <c r="I881" i="14" s="1"/>
  <c r="F886" i="14"/>
  <c r="F885" i="14" s="1"/>
  <c r="F884" i="14" s="1"/>
  <c r="F883" i="14" s="1"/>
  <c r="F882" i="14" s="1"/>
  <c r="F881" i="14" s="1"/>
  <c r="L877" i="14"/>
  <c r="I877" i="14"/>
  <c r="F877" i="14"/>
  <c r="L875" i="14"/>
  <c r="I875" i="14"/>
  <c r="F875" i="14"/>
  <c r="L873" i="14"/>
  <c r="I873" i="14"/>
  <c r="F873" i="14"/>
  <c r="L871" i="14"/>
  <c r="I871" i="14"/>
  <c r="F871" i="14"/>
  <c r="L864" i="14"/>
  <c r="L863" i="14" s="1"/>
  <c r="I864" i="14"/>
  <c r="I863" i="14" s="1"/>
  <c r="F864" i="14"/>
  <c r="F863" i="14" s="1"/>
  <c r="L861" i="14"/>
  <c r="L860" i="14" s="1"/>
  <c r="I861" i="14"/>
  <c r="I860" i="14" s="1"/>
  <c r="F861" i="14"/>
  <c r="F860" i="14" s="1"/>
  <c r="L858" i="14"/>
  <c r="L857" i="14" s="1"/>
  <c r="I858" i="14"/>
  <c r="I857" i="14" s="1"/>
  <c r="F858" i="14"/>
  <c r="F857" i="14" s="1"/>
  <c r="L853" i="14"/>
  <c r="I853" i="14"/>
  <c r="F853" i="14"/>
  <c r="L849" i="14"/>
  <c r="I849" i="14"/>
  <c r="F849" i="14"/>
  <c r="L845" i="14"/>
  <c r="I845" i="14"/>
  <c r="F845" i="14"/>
  <c r="L843" i="14"/>
  <c r="I843" i="14"/>
  <c r="F843" i="14"/>
  <c r="L837" i="14"/>
  <c r="I837" i="14"/>
  <c r="F837" i="14"/>
  <c r="L835" i="14"/>
  <c r="I835" i="14"/>
  <c r="F835" i="14"/>
  <c r="L833" i="14"/>
  <c r="I833" i="14"/>
  <c r="F833" i="14"/>
  <c r="L831" i="14"/>
  <c r="I831" i="14"/>
  <c r="F831" i="14"/>
  <c r="L829" i="14"/>
  <c r="I829" i="14"/>
  <c r="F829" i="14"/>
  <c r="L825" i="14"/>
  <c r="I825" i="14"/>
  <c r="F825" i="14"/>
  <c r="L823" i="14"/>
  <c r="I823" i="14"/>
  <c r="F823" i="14"/>
  <c r="L806" i="14"/>
  <c r="L805" i="14" s="1"/>
  <c r="I806" i="14"/>
  <c r="I805" i="14" s="1"/>
  <c r="F806" i="14"/>
  <c r="F805" i="14" s="1"/>
  <c r="L802" i="14"/>
  <c r="I802" i="14"/>
  <c r="F802" i="14"/>
  <c r="F801" i="14" s="1"/>
  <c r="F800" i="14" s="1"/>
  <c r="L796" i="14"/>
  <c r="L795" i="14" s="1"/>
  <c r="L794" i="14" s="1"/>
  <c r="I796" i="14"/>
  <c r="I795" i="14" s="1"/>
  <c r="I794" i="14" s="1"/>
  <c r="F796" i="14"/>
  <c r="F795" i="14" s="1"/>
  <c r="F794" i="14" s="1"/>
  <c r="F793" i="14" s="1"/>
  <c r="F792" i="14" s="1"/>
  <c r="L787" i="14"/>
  <c r="L786" i="14" s="1"/>
  <c r="L785" i="14" s="1"/>
  <c r="L784" i="14" s="1"/>
  <c r="L783" i="14" s="1"/>
  <c r="L782" i="14" s="1"/>
  <c r="I787" i="14"/>
  <c r="I786" i="14" s="1"/>
  <c r="I785" i="14" s="1"/>
  <c r="I784" i="14" s="1"/>
  <c r="I783" i="14" s="1"/>
  <c r="I782" i="14" s="1"/>
  <c r="F787" i="14"/>
  <c r="F786" i="14" s="1"/>
  <c r="F785" i="14" s="1"/>
  <c r="F784" i="14" s="1"/>
  <c r="F783" i="14" s="1"/>
  <c r="F782" i="14" s="1"/>
  <c r="L780" i="14"/>
  <c r="L779" i="14" s="1"/>
  <c r="L778" i="14" s="1"/>
  <c r="L777" i="14" s="1"/>
  <c r="L776" i="14" s="1"/>
  <c r="L775" i="14" s="1"/>
  <c r="I780" i="14"/>
  <c r="I779" i="14" s="1"/>
  <c r="I778" i="14" s="1"/>
  <c r="I777" i="14" s="1"/>
  <c r="I776" i="14" s="1"/>
  <c r="I775" i="14" s="1"/>
  <c r="F780" i="14"/>
  <c r="F779" i="14" s="1"/>
  <c r="F778" i="14" s="1"/>
  <c r="F777" i="14" s="1"/>
  <c r="F776" i="14" s="1"/>
  <c r="F775" i="14" s="1"/>
  <c r="L758" i="14"/>
  <c r="L757" i="14" s="1"/>
  <c r="L756" i="14" s="1"/>
  <c r="L755" i="14" s="1"/>
  <c r="L754" i="14" s="1"/>
  <c r="I758" i="14"/>
  <c r="I757" i="14" s="1"/>
  <c r="I756" i="14" s="1"/>
  <c r="I755" i="14" s="1"/>
  <c r="I754" i="14" s="1"/>
  <c r="F758" i="14"/>
  <c r="F757" i="14" s="1"/>
  <c r="F756" i="14" s="1"/>
  <c r="F755" i="14" s="1"/>
  <c r="F754" i="14" s="1"/>
  <c r="L752" i="14"/>
  <c r="I752" i="14"/>
  <c r="F752" i="14"/>
  <c r="L750" i="14"/>
  <c r="I750" i="14"/>
  <c r="F750" i="14"/>
  <c r="L745" i="14"/>
  <c r="I745" i="14"/>
  <c r="F745" i="14"/>
  <c r="L742" i="14"/>
  <c r="I742" i="14"/>
  <c r="F742" i="14"/>
  <c r="L733" i="14"/>
  <c r="I733" i="14"/>
  <c r="F733" i="14"/>
  <c r="L731" i="14"/>
  <c r="L730" i="14" s="1"/>
  <c r="I731" i="14"/>
  <c r="I730" i="14" s="1"/>
  <c r="F731" i="14"/>
  <c r="F730" i="14" s="1"/>
  <c r="L715" i="14"/>
  <c r="I715" i="14"/>
  <c r="F715" i="14"/>
  <c r="L712" i="14"/>
  <c r="I712" i="14"/>
  <c r="F712" i="14"/>
  <c r="L702" i="14"/>
  <c r="I702" i="14"/>
  <c r="F702" i="14"/>
  <c r="L696" i="14"/>
  <c r="L695" i="14" s="1"/>
  <c r="L694" i="14" s="1"/>
  <c r="L693" i="14" s="1"/>
  <c r="L692" i="14" s="1"/>
  <c r="I696" i="14"/>
  <c r="I695" i="14" s="1"/>
  <c r="I694" i="14" s="1"/>
  <c r="I693" i="14" s="1"/>
  <c r="I692" i="14" s="1"/>
  <c r="F696" i="14"/>
  <c r="F695" i="14" s="1"/>
  <c r="F694" i="14" s="1"/>
  <c r="F693" i="14" s="1"/>
  <c r="F692" i="14" s="1"/>
  <c r="L690" i="14"/>
  <c r="I690" i="14"/>
  <c r="I689" i="14" s="1"/>
  <c r="F690" i="14"/>
  <c r="F689" i="14" s="1"/>
  <c r="F688" i="14" s="1"/>
  <c r="F681" i="14" s="1"/>
  <c r="F680" i="14" s="1"/>
  <c r="L678" i="14"/>
  <c r="I678" i="14"/>
  <c r="F678" i="14"/>
  <c r="L676" i="14"/>
  <c r="I676" i="14"/>
  <c r="F676" i="14"/>
  <c r="L674" i="14"/>
  <c r="I674" i="14"/>
  <c r="F674" i="14"/>
  <c r="L672" i="14"/>
  <c r="I672" i="14"/>
  <c r="F672" i="14"/>
  <c r="L670" i="14"/>
  <c r="I670" i="14"/>
  <c r="F670" i="14"/>
  <c r="L668" i="14"/>
  <c r="I668" i="14"/>
  <c r="F668" i="14"/>
  <c r="L665" i="14"/>
  <c r="L664" i="14" s="1"/>
  <c r="L650" i="14"/>
  <c r="I650" i="14"/>
  <c r="F650" i="14"/>
  <c r="L647" i="14"/>
  <c r="L646" i="14" s="1"/>
  <c r="I647" i="14"/>
  <c r="I646" i="14" s="1"/>
  <c r="F647" i="14"/>
  <c r="F646" i="14" s="1"/>
  <c r="L643" i="14"/>
  <c r="I643" i="14"/>
  <c r="F643" i="14"/>
  <c r="L637" i="14"/>
  <c r="I637" i="14"/>
  <c r="F637" i="14"/>
  <c r="L635" i="14"/>
  <c r="I635" i="14"/>
  <c r="F635" i="14"/>
  <c r="L628" i="14"/>
  <c r="L627" i="14" s="1"/>
  <c r="L626" i="14" s="1"/>
  <c r="L625" i="14" s="1"/>
  <c r="L624" i="14" s="1"/>
  <c r="L623" i="14" s="1"/>
  <c r="I628" i="14"/>
  <c r="I627" i="14" s="1"/>
  <c r="I626" i="14" s="1"/>
  <c r="I625" i="14" s="1"/>
  <c r="I624" i="14" s="1"/>
  <c r="I623" i="14" s="1"/>
  <c r="F628" i="14"/>
  <c r="F627" i="14" s="1"/>
  <c r="F626" i="14" s="1"/>
  <c r="F625" i="14" s="1"/>
  <c r="F624" i="14" s="1"/>
  <c r="F623" i="14" s="1"/>
  <c r="L619" i="14"/>
  <c r="L618" i="14" s="1"/>
  <c r="L617" i="14" s="1"/>
  <c r="L616" i="14" s="1"/>
  <c r="L615" i="14" s="1"/>
  <c r="L614" i="14" s="1"/>
  <c r="I619" i="14"/>
  <c r="I618" i="14" s="1"/>
  <c r="I617" i="14" s="1"/>
  <c r="I616" i="14" s="1"/>
  <c r="I615" i="14" s="1"/>
  <c r="I614" i="14" s="1"/>
  <c r="F619" i="14"/>
  <c r="F618" i="14" s="1"/>
  <c r="F617" i="14" s="1"/>
  <c r="F616" i="14" s="1"/>
  <c r="F615" i="14" s="1"/>
  <c r="F614" i="14" s="1"/>
  <c r="L612" i="14"/>
  <c r="L611" i="14" s="1"/>
  <c r="L610" i="14" s="1"/>
  <c r="L609" i="14" s="1"/>
  <c r="L608" i="14" s="1"/>
  <c r="L607" i="14" s="1"/>
  <c r="I612" i="14"/>
  <c r="I611" i="14" s="1"/>
  <c r="I610" i="14" s="1"/>
  <c r="I609" i="14" s="1"/>
  <c r="I608" i="14" s="1"/>
  <c r="I607" i="14" s="1"/>
  <c r="F612" i="14"/>
  <c r="F611" i="14" s="1"/>
  <c r="F610" i="14" s="1"/>
  <c r="F609" i="14" s="1"/>
  <c r="F608" i="14" s="1"/>
  <c r="F607" i="14" s="1"/>
  <c r="L605" i="14"/>
  <c r="L604" i="14" s="1"/>
  <c r="L603" i="14" s="1"/>
  <c r="L602" i="14" s="1"/>
  <c r="I605" i="14"/>
  <c r="I604" i="14" s="1"/>
  <c r="I603" i="14" s="1"/>
  <c r="I602" i="14" s="1"/>
  <c r="F605" i="14"/>
  <c r="F604" i="14" s="1"/>
  <c r="F603" i="14" s="1"/>
  <c r="F602" i="14" s="1"/>
  <c r="L600" i="14"/>
  <c r="L599" i="14" s="1"/>
  <c r="L598" i="14" s="1"/>
  <c r="I600" i="14"/>
  <c r="I599" i="14" s="1"/>
  <c r="I598" i="14" s="1"/>
  <c r="F600" i="14"/>
  <c r="F599" i="14" s="1"/>
  <c r="F598" i="14" s="1"/>
  <c r="L596" i="14"/>
  <c r="I596" i="14"/>
  <c r="F596" i="14"/>
  <c r="L594" i="14"/>
  <c r="I594" i="14"/>
  <c r="F594" i="14"/>
  <c r="L591" i="14"/>
  <c r="L590" i="14" s="1"/>
  <c r="I591" i="14"/>
  <c r="I590" i="14" s="1"/>
  <c r="F591" i="14"/>
  <c r="F590" i="14" s="1"/>
  <c r="L577" i="14"/>
  <c r="L576" i="14" s="1"/>
  <c r="L575" i="14" s="1"/>
  <c r="L574" i="14" s="1"/>
  <c r="I577" i="14"/>
  <c r="I576" i="14" s="1"/>
  <c r="I575" i="14" s="1"/>
  <c r="I574" i="14" s="1"/>
  <c r="F577" i="14"/>
  <c r="F576" i="14" s="1"/>
  <c r="F575" i="14" s="1"/>
  <c r="F574" i="14" s="1"/>
  <c r="L569" i="14"/>
  <c r="L568" i="14" s="1"/>
  <c r="L567" i="14" s="1"/>
  <c r="L566" i="14" s="1"/>
  <c r="L565" i="14" s="1"/>
  <c r="L564" i="14" s="1"/>
  <c r="I569" i="14"/>
  <c r="I568" i="14" s="1"/>
  <c r="I567" i="14" s="1"/>
  <c r="I566" i="14" s="1"/>
  <c r="I565" i="14" s="1"/>
  <c r="I564" i="14" s="1"/>
  <c r="F569" i="14"/>
  <c r="F568" i="14" s="1"/>
  <c r="F567" i="14" s="1"/>
  <c r="F566" i="14" s="1"/>
  <c r="F565" i="14" s="1"/>
  <c r="F564" i="14" s="1"/>
  <c r="L562" i="14"/>
  <c r="L561" i="14" s="1"/>
  <c r="L560" i="14" s="1"/>
  <c r="L559" i="14" s="1"/>
  <c r="L558" i="14" s="1"/>
  <c r="L557" i="14" s="1"/>
  <c r="I562" i="14"/>
  <c r="I561" i="14" s="1"/>
  <c r="I560" i="14" s="1"/>
  <c r="I559" i="14" s="1"/>
  <c r="I558" i="14" s="1"/>
  <c r="I557" i="14" s="1"/>
  <c r="F562" i="14"/>
  <c r="F561" i="14" s="1"/>
  <c r="F560" i="14" s="1"/>
  <c r="F559" i="14" s="1"/>
  <c r="F558" i="14" s="1"/>
  <c r="F557" i="14" s="1"/>
  <c r="L554" i="14"/>
  <c r="L553" i="14" s="1"/>
  <c r="L552" i="14" s="1"/>
  <c r="L551" i="14" s="1"/>
  <c r="L550" i="14" s="1"/>
  <c r="I554" i="14"/>
  <c r="I553" i="14" s="1"/>
  <c r="I552" i="14" s="1"/>
  <c r="I551" i="14" s="1"/>
  <c r="I550" i="14" s="1"/>
  <c r="F554" i="14"/>
  <c r="F553" i="14" s="1"/>
  <c r="F552" i="14" s="1"/>
  <c r="F551" i="14" s="1"/>
  <c r="F550" i="14" s="1"/>
  <c r="L545" i="14"/>
  <c r="L544" i="14" s="1"/>
  <c r="L543" i="14" s="1"/>
  <c r="L542" i="14" s="1"/>
  <c r="I545" i="14"/>
  <c r="I544" i="14" s="1"/>
  <c r="I543" i="14" s="1"/>
  <c r="I542" i="14" s="1"/>
  <c r="F546" i="14"/>
  <c r="F545" i="14" s="1"/>
  <c r="F544" i="14" s="1"/>
  <c r="F543" i="14" s="1"/>
  <c r="F542" i="14" s="1"/>
  <c r="F522" i="14"/>
  <c r="F521" i="14" s="1"/>
  <c r="F520" i="14" s="1"/>
  <c r="F519" i="14" s="1"/>
  <c r="F518" i="14" s="1"/>
  <c r="L521" i="14"/>
  <c r="L520" i="14" s="1"/>
  <c r="L519" i="14" s="1"/>
  <c r="L518" i="14" s="1"/>
  <c r="L516" i="14"/>
  <c r="L515" i="14" s="1"/>
  <c r="L514" i="14" s="1"/>
  <c r="I516" i="14"/>
  <c r="I515" i="14" s="1"/>
  <c r="I514" i="14" s="1"/>
  <c r="F516" i="14"/>
  <c r="F515" i="14" s="1"/>
  <c r="F514" i="14" s="1"/>
  <c r="L512" i="14"/>
  <c r="I512" i="14"/>
  <c r="F512" i="14"/>
  <c r="L510" i="14"/>
  <c r="I510" i="14"/>
  <c r="F510" i="14"/>
  <c r="L505" i="14"/>
  <c r="L504" i="14" s="1"/>
  <c r="L503" i="14" s="1"/>
  <c r="I505" i="14"/>
  <c r="I504" i="14" s="1"/>
  <c r="I503" i="14" s="1"/>
  <c r="F505" i="14"/>
  <c r="F504" i="14" s="1"/>
  <c r="F503" i="14" s="1"/>
  <c r="L501" i="14"/>
  <c r="I501" i="14"/>
  <c r="F501" i="14"/>
  <c r="L499" i="14"/>
  <c r="I499" i="14"/>
  <c r="F499" i="14"/>
  <c r="L494" i="14"/>
  <c r="L493" i="14" s="1"/>
  <c r="L492" i="14" s="1"/>
  <c r="L491" i="14" s="1"/>
  <c r="I494" i="14"/>
  <c r="I493" i="14" s="1"/>
  <c r="I492" i="14" s="1"/>
  <c r="I491" i="14" s="1"/>
  <c r="F494" i="14"/>
  <c r="F493" i="14" s="1"/>
  <c r="F492" i="14" s="1"/>
  <c r="F491" i="14" s="1"/>
  <c r="L488" i="14"/>
  <c r="L487" i="14" s="1"/>
  <c r="I488" i="14"/>
  <c r="I487" i="14" s="1"/>
  <c r="F488" i="14"/>
  <c r="F487" i="14" s="1"/>
  <c r="L482" i="14"/>
  <c r="L481" i="14" s="1"/>
  <c r="L480" i="14" s="1"/>
  <c r="I482" i="14"/>
  <c r="I481" i="14" s="1"/>
  <c r="I480" i="14" s="1"/>
  <c r="F482" i="14"/>
  <c r="F481" i="14" s="1"/>
  <c r="F480" i="14" s="1"/>
  <c r="L471" i="14"/>
  <c r="L470" i="14" s="1"/>
  <c r="L469" i="14" s="1"/>
  <c r="L468" i="14" s="1"/>
  <c r="L467" i="14" s="1"/>
  <c r="I471" i="14"/>
  <c r="I470" i="14" s="1"/>
  <c r="I469" i="14" s="1"/>
  <c r="I468" i="14" s="1"/>
  <c r="I467" i="14" s="1"/>
  <c r="F471" i="14"/>
  <c r="F470" i="14" s="1"/>
  <c r="F469" i="14" s="1"/>
  <c r="F468" i="14" s="1"/>
  <c r="F467" i="14" s="1"/>
  <c r="L464" i="14"/>
  <c r="L463" i="14" s="1"/>
  <c r="L462" i="14" s="1"/>
  <c r="L461" i="14" s="1"/>
  <c r="L460" i="14" s="1"/>
  <c r="L451" i="14" s="1"/>
  <c r="I464" i="14"/>
  <c r="I463" i="14" s="1"/>
  <c r="I462" i="14" s="1"/>
  <c r="I461" i="14" s="1"/>
  <c r="I460" i="14" s="1"/>
  <c r="I451" i="14" s="1"/>
  <c r="F464" i="14"/>
  <c r="F463" i="14" s="1"/>
  <c r="F462" i="14" s="1"/>
  <c r="F461" i="14" s="1"/>
  <c r="F460" i="14" s="1"/>
  <c r="F451" i="14" s="1"/>
  <c r="L449" i="14"/>
  <c r="L448" i="14" s="1"/>
  <c r="L447" i="14" s="1"/>
  <c r="L446" i="14" s="1"/>
  <c r="L445" i="14" s="1"/>
  <c r="I449" i="14"/>
  <c r="I448" i="14" s="1"/>
  <c r="I447" i="14" s="1"/>
  <c r="I446" i="14" s="1"/>
  <c r="I445" i="14" s="1"/>
  <c r="F449" i="14"/>
  <c r="F448" i="14" s="1"/>
  <c r="F447" i="14" s="1"/>
  <c r="F446" i="14" s="1"/>
  <c r="F445" i="14" s="1"/>
  <c r="L443" i="14"/>
  <c r="I443" i="14"/>
  <c r="F443" i="14"/>
  <c r="L441" i="14"/>
  <c r="I441" i="14"/>
  <c r="F441" i="14"/>
  <c r="L437" i="14"/>
  <c r="L436" i="14" s="1"/>
  <c r="L435" i="14" s="1"/>
  <c r="I437" i="14"/>
  <c r="I436" i="14" s="1"/>
  <c r="I435" i="14" s="1"/>
  <c r="F437" i="14"/>
  <c r="F436" i="14" s="1"/>
  <c r="F435" i="14" s="1"/>
  <c r="L432" i="14"/>
  <c r="L431" i="14" s="1"/>
  <c r="L430" i="14" s="1"/>
  <c r="L429" i="14" s="1"/>
  <c r="I432" i="14"/>
  <c r="I431" i="14" s="1"/>
  <c r="I430" i="14" s="1"/>
  <c r="I429" i="14" s="1"/>
  <c r="F432" i="14"/>
  <c r="F431" i="14" s="1"/>
  <c r="F430" i="14" s="1"/>
  <c r="F429" i="14" s="1"/>
  <c r="L427" i="14"/>
  <c r="L426" i="14" s="1"/>
  <c r="L425" i="14" s="1"/>
  <c r="L424" i="14" s="1"/>
  <c r="I427" i="14"/>
  <c r="I426" i="14" s="1"/>
  <c r="I425" i="14" s="1"/>
  <c r="I424" i="14" s="1"/>
  <c r="F427" i="14"/>
  <c r="F426" i="14" s="1"/>
  <c r="F425" i="14" s="1"/>
  <c r="F424" i="14" s="1"/>
  <c r="L412" i="14"/>
  <c r="L411" i="14" s="1"/>
  <c r="I412" i="14"/>
  <c r="I411" i="14" s="1"/>
  <c r="F412" i="14"/>
  <c r="F411" i="14" s="1"/>
  <c r="L409" i="14"/>
  <c r="I409" i="14"/>
  <c r="F409" i="14"/>
  <c r="L407" i="14"/>
  <c r="I407" i="14"/>
  <c r="F407" i="14"/>
  <c r="L400" i="14"/>
  <c r="L399" i="14" s="1"/>
  <c r="L398" i="14" s="1"/>
  <c r="L397" i="14" s="1"/>
  <c r="I400" i="14"/>
  <c r="I399" i="14" s="1"/>
  <c r="I398" i="14" s="1"/>
  <c r="I397" i="14" s="1"/>
  <c r="F400" i="14"/>
  <c r="F399" i="14" s="1"/>
  <c r="F398" i="14" s="1"/>
  <c r="F397" i="14" s="1"/>
  <c r="L395" i="14"/>
  <c r="L394" i="14" s="1"/>
  <c r="L393" i="14" s="1"/>
  <c r="I395" i="14"/>
  <c r="I394" i="14" s="1"/>
  <c r="I393" i="14" s="1"/>
  <c r="F395" i="14"/>
  <c r="F394" i="14" s="1"/>
  <c r="F393" i="14" s="1"/>
  <c r="L391" i="14"/>
  <c r="L390" i="14" s="1"/>
  <c r="L389" i="14" s="1"/>
  <c r="I391" i="14"/>
  <c r="I390" i="14" s="1"/>
  <c r="I389" i="14" s="1"/>
  <c r="F391" i="14"/>
  <c r="L364" i="14"/>
  <c r="L363" i="14" s="1"/>
  <c r="L362" i="14" s="1"/>
  <c r="I364" i="14"/>
  <c r="I363" i="14" s="1"/>
  <c r="I362" i="14" s="1"/>
  <c r="F364" i="14"/>
  <c r="F363" i="14" s="1"/>
  <c r="F362" i="14" s="1"/>
  <c r="L360" i="14"/>
  <c r="I360" i="14"/>
  <c r="F360" i="14"/>
  <c r="L358" i="14"/>
  <c r="I358" i="14"/>
  <c r="F358" i="14"/>
  <c r="F356" i="14"/>
  <c r="L353" i="14"/>
  <c r="I353" i="14"/>
  <c r="F353" i="14"/>
  <c r="L349" i="14"/>
  <c r="I349" i="14"/>
  <c r="F349" i="14"/>
  <c r="L342" i="14"/>
  <c r="I342" i="14"/>
  <c r="F342" i="14"/>
  <c r="L340" i="14"/>
  <c r="I340" i="14"/>
  <c r="F340" i="14"/>
  <c r="L337" i="14"/>
  <c r="I337" i="14"/>
  <c r="F337" i="14"/>
  <c r="L335" i="14"/>
  <c r="I335" i="14"/>
  <c r="F335" i="14"/>
  <c r="L332" i="14"/>
  <c r="I332" i="14"/>
  <c r="F332" i="14"/>
  <c r="L330" i="14"/>
  <c r="I330" i="14"/>
  <c r="F330" i="14"/>
  <c r="L325" i="14"/>
  <c r="L324" i="14" s="1"/>
  <c r="L323" i="14" s="1"/>
  <c r="L322" i="14" s="1"/>
  <c r="I325" i="14"/>
  <c r="I324" i="14" s="1"/>
  <c r="I323" i="14" s="1"/>
  <c r="I322" i="14" s="1"/>
  <c r="F325" i="14"/>
  <c r="F324" i="14" s="1"/>
  <c r="F323" i="14" s="1"/>
  <c r="F322" i="14" s="1"/>
  <c r="L315" i="14"/>
  <c r="I315" i="14"/>
  <c r="F315" i="14"/>
  <c r="F313" i="14"/>
  <c r="L304" i="14"/>
  <c r="I304" i="14"/>
  <c r="F304" i="14"/>
  <c r="L302" i="14"/>
  <c r="I302" i="14"/>
  <c r="F302" i="14"/>
  <c r="L293" i="14"/>
  <c r="I293" i="14"/>
  <c r="F293" i="14"/>
  <c r="I287" i="14"/>
  <c r="L287" i="14"/>
  <c r="L280" i="14"/>
  <c r="L279" i="14" s="1"/>
  <c r="I280" i="14"/>
  <c r="I279" i="14" s="1"/>
  <c r="F280" i="14"/>
  <c r="F279" i="14" s="1"/>
  <c r="L268" i="14"/>
  <c r="L267" i="14" s="1"/>
  <c r="L266" i="14" s="1"/>
  <c r="I268" i="14"/>
  <c r="I267" i="14" s="1"/>
  <c r="I266" i="14" s="1"/>
  <c r="F268" i="14"/>
  <c r="F267" i="14" s="1"/>
  <c r="F266" i="14" s="1"/>
  <c r="L263" i="14"/>
  <c r="L262" i="14" s="1"/>
  <c r="L261" i="14" s="1"/>
  <c r="L260" i="14" s="1"/>
  <c r="I263" i="14"/>
  <c r="I262" i="14" s="1"/>
  <c r="I261" i="14" s="1"/>
  <c r="I260" i="14" s="1"/>
  <c r="F263" i="14"/>
  <c r="F262" i="14" s="1"/>
  <c r="F261" i="14" s="1"/>
  <c r="F260" i="14" s="1"/>
  <c r="L253" i="14"/>
  <c r="I253" i="14"/>
  <c r="F253" i="14"/>
  <c r="L251" i="14"/>
  <c r="I251" i="14"/>
  <c r="F251" i="14"/>
  <c r="L248" i="14"/>
  <c r="L247" i="14" s="1"/>
  <c r="I248" i="14"/>
  <c r="I247" i="14" s="1"/>
  <c r="F248" i="14"/>
  <c r="F247" i="14" s="1"/>
  <c r="L240" i="14"/>
  <c r="L239" i="14" s="1"/>
  <c r="L238" i="14" s="1"/>
  <c r="L237" i="14" s="1"/>
  <c r="I240" i="14"/>
  <c r="I239" i="14" s="1"/>
  <c r="I238" i="14" s="1"/>
  <c r="I237" i="14" s="1"/>
  <c r="F240" i="14"/>
  <c r="F239" i="14" s="1"/>
  <c r="F238" i="14" s="1"/>
  <c r="F237" i="14" s="1"/>
  <c r="L235" i="14"/>
  <c r="L234" i="14" s="1"/>
  <c r="L233" i="14" s="1"/>
  <c r="I235" i="14"/>
  <c r="I234" i="14" s="1"/>
  <c r="I233" i="14" s="1"/>
  <c r="F235" i="14"/>
  <c r="F234" i="14" s="1"/>
  <c r="F233" i="14" s="1"/>
  <c r="L230" i="14"/>
  <c r="L229" i="14" s="1"/>
  <c r="I230" i="14"/>
  <c r="I229" i="14" s="1"/>
  <c r="F230" i="14"/>
  <c r="F229" i="14" s="1"/>
  <c r="L223" i="14"/>
  <c r="I223" i="14"/>
  <c r="F223" i="14"/>
  <c r="L221" i="14"/>
  <c r="I221" i="14"/>
  <c r="F221" i="14"/>
  <c r="L216" i="14"/>
  <c r="L215" i="14" s="1"/>
  <c r="I216" i="14"/>
  <c r="I215" i="14" s="1"/>
  <c r="F216" i="14"/>
  <c r="F215" i="14" s="1"/>
  <c r="L213" i="14"/>
  <c r="L212" i="14" s="1"/>
  <c r="I213" i="14"/>
  <c r="I212" i="14" s="1"/>
  <c r="F213" i="14"/>
  <c r="F212" i="14" s="1"/>
  <c r="L208" i="14"/>
  <c r="I208" i="14"/>
  <c r="F208" i="14"/>
  <c r="L206" i="14"/>
  <c r="I206" i="14"/>
  <c r="F206" i="14"/>
  <c r="L199" i="14"/>
  <c r="I199" i="14"/>
  <c r="F199" i="14"/>
  <c r="L197" i="14"/>
  <c r="I197" i="14"/>
  <c r="F197" i="14"/>
  <c r="L195" i="14"/>
  <c r="I195" i="14"/>
  <c r="F195" i="14"/>
  <c r="L187" i="14"/>
  <c r="L186" i="14" s="1"/>
  <c r="L185" i="14" s="1"/>
  <c r="I187" i="14"/>
  <c r="I186" i="14" s="1"/>
  <c r="I185" i="14" s="1"/>
  <c r="F187" i="14"/>
  <c r="F186" i="14" s="1"/>
  <c r="F185" i="14" s="1"/>
  <c r="L183" i="14"/>
  <c r="I183" i="14"/>
  <c r="F183" i="14"/>
  <c r="L172" i="14"/>
  <c r="L171" i="14" s="1"/>
  <c r="L170" i="14" s="1"/>
  <c r="I172" i="14"/>
  <c r="I171" i="14" s="1"/>
  <c r="I170" i="14" s="1"/>
  <c r="F172" i="14"/>
  <c r="F171" i="14" s="1"/>
  <c r="F170" i="14" s="1"/>
  <c r="L168" i="14"/>
  <c r="L167" i="14" s="1"/>
  <c r="L166" i="14" s="1"/>
  <c r="I168" i="14"/>
  <c r="I167" i="14" s="1"/>
  <c r="I166" i="14" s="1"/>
  <c r="F168" i="14"/>
  <c r="F167" i="14" s="1"/>
  <c r="F166" i="14" s="1"/>
  <c r="L157" i="14"/>
  <c r="I157" i="14"/>
  <c r="F157" i="14"/>
  <c r="L155" i="14"/>
  <c r="I155" i="14"/>
  <c r="F155" i="14"/>
  <c r="L152" i="14"/>
  <c r="I152" i="14"/>
  <c r="F152" i="14"/>
  <c r="L150" i="14"/>
  <c r="I150" i="14"/>
  <c r="F150" i="14"/>
  <c r="L148" i="14"/>
  <c r="I148" i="14"/>
  <c r="F148" i="14"/>
  <c r="L144" i="14"/>
  <c r="I144" i="14"/>
  <c r="F144" i="14"/>
  <c r="L142" i="14"/>
  <c r="I142" i="14"/>
  <c r="F142" i="14"/>
  <c r="L140" i="14"/>
  <c r="I140" i="14"/>
  <c r="F140" i="14"/>
  <c r="L138" i="14"/>
  <c r="I138" i="14"/>
  <c r="F138" i="14"/>
  <c r="L136" i="14"/>
  <c r="I136" i="14"/>
  <c r="F136" i="14"/>
  <c r="L131" i="14"/>
  <c r="L130" i="14" s="1"/>
  <c r="L129" i="14" s="1"/>
  <c r="I131" i="14"/>
  <c r="I130" i="14" s="1"/>
  <c r="I129" i="14" s="1"/>
  <c r="F131" i="14"/>
  <c r="F130" i="14" s="1"/>
  <c r="F129" i="14" s="1"/>
  <c r="L126" i="14"/>
  <c r="L125" i="14" s="1"/>
  <c r="L124" i="14" s="1"/>
  <c r="I126" i="14"/>
  <c r="I125" i="14" s="1"/>
  <c r="I124" i="14" s="1"/>
  <c r="F126" i="14"/>
  <c r="F125" i="14" s="1"/>
  <c r="F124" i="14" s="1"/>
  <c r="L120" i="14"/>
  <c r="I120" i="14"/>
  <c r="F120" i="14"/>
  <c r="L117" i="14"/>
  <c r="I117" i="14"/>
  <c r="F117" i="14"/>
  <c r="L112" i="14"/>
  <c r="L111" i="14" s="1"/>
  <c r="I112" i="14"/>
  <c r="I111" i="14" s="1"/>
  <c r="F112" i="14"/>
  <c r="F111" i="14" s="1"/>
  <c r="L103" i="14"/>
  <c r="L102" i="14" s="1"/>
  <c r="L101" i="14" s="1"/>
  <c r="I103" i="14"/>
  <c r="I102" i="14" s="1"/>
  <c r="I101" i="14" s="1"/>
  <c r="F103" i="14"/>
  <c r="F102" i="14" s="1"/>
  <c r="F101" i="14" s="1"/>
  <c r="L99" i="14"/>
  <c r="L98" i="14" s="1"/>
  <c r="L97" i="14" s="1"/>
  <c r="L96" i="14" s="1"/>
  <c r="L95" i="14" s="1"/>
  <c r="I99" i="14"/>
  <c r="I98" i="14" s="1"/>
  <c r="I97" i="14" s="1"/>
  <c r="I96" i="14" s="1"/>
  <c r="I95" i="14" s="1"/>
  <c r="F99" i="14"/>
  <c r="F98" i="14" s="1"/>
  <c r="F97" i="14" s="1"/>
  <c r="F96" i="14" s="1"/>
  <c r="F95" i="14" s="1"/>
  <c r="L91" i="14"/>
  <c r="I91" i="14"/>
  <c r="F91" i="14"/>
  <c r="L88" i="14"/>
  <c r="I88" i="14"/>
  <c r="L85" i="14"/>
  <c r="I85" i="14"/>
  <c r="F85" i="14"/>
  <c r="L83" i="14"/>
  <c r="I83" i="14"/>
  <c r="F83" i="14"/>
  <c r="L81" i="14"/>
  <c r="I81" i="14"/>
  <c r="F81" i="14"/>
  <c r="L79" i="14"/>
  <c r="I79" i="14"/>
  <c r="F79" i="14"/>
  <c r="L75" i="14"/>
  <c r="I75" i="14"/>
  <c r="F75" i="14"/>
  <c r="L70" i="14"/>
  <c r="I70" i="14"/>
  <c r="F70" i="14"/>
  <c r="L68" i="14"/>
  <c r="I68" i="14"/>
  <c r="F68" i="14"/>
  <c r="L62" i="14"/>
  <c r="I62" i="14"/>
  <c r="F62" i="14"/>
  <c r="F61" i="14" s="1"/>
  <c r="F60" i="14" s="1"/>
  <c r="L53" i="14"/>
  <c r="I53" i="14"/>
  <c r="F53" i="14"/>
  <c r="L48" i="14"/>
  <c r="L47" i="14" s="1"/>
  <c r="L46" i="14" s="1"/>
  <c r="I48" i="14"/>
  <c r="I47" i="14" s="1"/>
  <c r="I46" i="14" s="1"/>
  <c r="F48" i="14"/>
  <c r="F47" i="14" s="1"/>
  <c r="F46" i="14" s="1"/>
  <c r="L44" i="14"/>
  <c r="I44" i="14"/>
  <c r="F44" i="14"/>
  <c r="L42" i="14"/>
  <c r="I42" i="14"/>
  <c r="F42" i="14"/>
  <c r="L40" i="14"/>
  <c r="I40" i="14"/>
  <c r="F40" i="14"/>
  <c r="L36" i="14"/>
  <c r="I36" i="14"/>
  <c r="F36" i="14"/>
  <c r="L29" i="14"/>
  <c r="L28" i="14" s="1"/>
  <c r="L27" i="14" s="1"/>
  <c r="L26" i="14" s="1"/>
  <c r="I29" i="14"/>
  <c r="I28" i="14" s="1"/>
  <c r="I27" i="14" s="1"/>
  <c r="I26" i="14" s="1"/>
  <c r="F29" i="14"/>
  <c r="F28" i="14" s="1"/>
  <c r="F27" i="14" s="1"/>
  <c r="F26" i="14" s="1"/>
  <c r="L24" i="14"/>
  <c r="L23" i="14" s="1"/>
  <c r="L22" i="14" s="1"/>
  <c r="I24" i="14"/>
  <c r="I23" i="14" s="1"/>
  <c r="I22" i="14" s="1"/>
  <c r="F24" i="14"/>
  <c r="F23" i="14" s="1"/>
  <c r="F22" i="14" s="1"/>
  <c r="L20" i="14"/>
  <c r="I20" i="14"/>
  <c r="F20" i="14"/>
  <c r="L17" i="14"/>
  <c r="I17" i="14"/>
  <c r="F17" i="14"/>
  <c r="L15" i="14"/>
  <c r="I15" i="14"/>
  <c r="F15" i="14"/>
  <c r="L348" i="14" l="1"/>
  <c r="L283" i="14"/>
  <c r="I348" i="14"/>
  <c r="L339" i="14"/>
  <c r="L634" i="14"/>
  <c r="L220" i="14"/>
  <c r="L219" i="14" s="1"/>
  <c r="L218" i="14" s="1"/>
  <c r="I382" i="14"/>
  <c r="I381" i="14" s="1"/>
  <c r="I339" i="14"/>
  <c r="I634" i="14"/>
  <c r="L382" i="14"/>
  <c r="L381" i="14" s="1"/>
  <c r="I220" i="14"/>
  <c r="I219" i="14" s="1"/>
  <c r="I218" i="14" s="1"/>
  <c r="I283" i="14"/>
  <c r="F390" i="14"/>
  <c r="F389" i="14" s="1"/>
  <c r="F382" i="14" s="1"/>
  <c r="F381" i="14" s="1"/>
  <c r="I355" i="14"/>
  <c r="F355" i="14"/>
  <c r="L355" i="14"/>
  <c r="I116" i="14"/>
  <c r="I115" i="14" s="1"/>
  <c r="I114" i="14" s="1"/>
  <c r="I250" i="14"/>
  <c r="I246" i="14" s="1"/>
  <c r="F116" i="14"/>
  <c r="F115" i="14" s="1"/>
  <c r="F114" i="14" s="1"/>
  <c r="F154" i="14"/>
  <c r="F339" i="14"/>
  <c r="L116" i="14"/>
  <c r="L115" i="14" s="1"/>
  <c r="L114" i="14" s="1"/>
  <c r="L154" i="14"/>
  <c r="F348" i="14"/>
  <c r="I154" i="14"/>
  <c r="L250" i="14"/>
  <c r="L246" i="14" s="1"/>
  <c r="I329" i="14"/>
  <c r="L329" i="14"/>
  <c r="L633" i="14"/>
  <c r="F593" i="14"/>
  <c r="F589" i="14" s="1"/>
  <c r="F588" i="14" s="1"/>
  <c r="F587" i="14" s="1"/>
  <c r="F573" i="14" s="1"/>
  <c r="F572" i="14" s="1"/>
  <c r="L593" i="14"/>
  <c r="L589" i="14" s="1"/>
  <c r="L588" i="14" s="1"/>
  <c r="L587" i="14" s="1"/>
  <c r="L573" i="14" s="1"/>
  <c r="L572" i="14" s="1"/>
  <c r="I593" i="14"/>
  <c r="I589" i="14" s="1"/>
  <c r="I588" i="14" s="1"/>
  <c r="I587" i="14" s="1"/>
  <c r="I573" i="14" s="1"/>
  <c r="I572" i="14" s="1"/>
  <c r="I633" i="14"/>
  <c r="F634" i="14"/>
  <c r="F633" i="14" s="1"/>
  <c r="L822" i="14"/>
  <c r="L821" i="14" s="1"/>
  <c r="L689" i="14"/>
  <c r="L688" i="14" s="1"/>
  <c r="L681" i="14" s="1"/>
  <c r="F822" i="14"/>
  <c r="F821" i="14" s="1"/>
  <c r="I793" i="14"/>
  <c r="I792" i="14" s="1"/>
  <c r="L793" i="14"/>
  <c r="L792" i="14" s="1"/>
  <c r="I801" i="14"/>
  <c r="I800" i="14" s="1"/>
  <c r="L801" i="14"/>
  <c r="L800" i="14" s="1"/>
  <c r="I822" i="14"/>
  <c r="I821" i="14" s="1"/>
  <c r="I74" i="14"/>
  <c r="I73" i="14" s="1"/>
  <c r="I72" i="14" s="1"/>
  <c r="L74" i="14"/>
  <c r="L73" i="14" s="1"/>
  <c r="L72" i="14" s="1"/>
  <c r="F74" i="14"/>
  <c r="F73" i="14" s="1"/>
  <c r="F72" i="14" s="1"/>
  <c r="L922" i="14"/>
  <c r="F265" i="14"/>
  <c r="F259" i="14" s="1"/>
  <c r="I309" i="14"/>
  <c r="I308" i="14" s="1"/>
  <c r="I307" i="14" s="1"/>
  <c r="I306" i="14" s="1"/>
  <c r="L804" i="14"/>
  <c r="I804" i="14"/>
  <c r="F804" i="14"/>
  <c r="F799" i="14" s="1"/>
  <c r="F798" i="14" s="1"/>
  <c r="F791" i="14" s="1"/>
  <c r="L309" i="14"/>
  <c r="L107" i="14"/>
  <c r="L106" i="14" s="1"/>
  <c r="I107" i="14"/>
  <c r="I106" i="14" s="1"/>
  <c r="F107" i="14"/>
  <c r="F106" i="14" s="1"/>
  <c r="L61" i="14"/>
  <c r="L60" i="14" s="1"/>
  <c r="I61" i="14"/>
  <c r="I60" i="14" s="1"/>
  <c r="I52" i="14"/>
  <c r="I51" i="14" s="1"/>
  <c r="I50" i="14" s="1"/>
  <c r="L52" i="14"/>
  <c r="L51" i="14" s="1"/>
  <c r="L50" i="14" s="1"/>
  <c r="F52" i="14"/>
  <c r="F51" i="14" s="1"/>
  <c r="F50" i="14" s="1"/>
  <c r="F135" i="14"/>
  <c r="L937" i="14"/>
  <c r="L936" i="14" s="1"/>
  <c r="F250" i="14"/>
  <c r="F246" i="14" s="1"/>
  <c r="F245" i="14" s="1"/>
  <c r="I937" i="14"/>
  <c r="I936" i="14" s="1"/>
  <c r="F937" i="14"/>
  <c r="F936" i="14" s="1"/>
  <c r="I649" i="14"/>
  <c r="I645" i="14" s="1"/>
  <c r="L989" i="14"/>
  <c r="F440" i="14"/>
  <c r="F439" i="14" s="1"/>
  <c r="F434" i="14" s="1"/>
  <c r="F423" i="14" s="1"/>
  <c r="F414" i="14" s="1"/>
  <c r="L67" i="14"/>
  <c r="L66" i="14" s="1"/>
  <c r="L65" i="14" s="1"/>
  <c r="I406" i="14"/>
  <c r="I405" i="14" s="1"/>
  <c r="I404" i="14" s="1"/>
  <c r="I403" i="14" s="1"/>
  <c r="I402" i="14" s="1"/>
  <c r="F486" i="14"/>
  <c r="F485" i="14" s="1"/>
  <c r="F484" i="14" s="1"/>
  <c r="I498" i="14"/>
  <c r="I497" i="14" s="1"/>
  <c r="I496" i="14" s="1"/>
  <c r="F509" i="14"/>
  <c r="F508" i="14" s="1"/>
  <c r="F507" i="14" s="1"/>
  <c r="I842" i="14"/>
  <c r="I841" i="14" s="1"/>
  <c r="F989" i="14"/>
  <c r="F194" i="14"/>
  <c r="F193" i="14" s="1"/>
  <c r="F192" i="14" s="1"/>
  <c r="F191" i="14" s="1"/>
  <c r="I67" i="14"/>
  <c r="I66" i="14" s="1"/>
  <c r="I65" i="14" s="1"/>
  <c r="F179" i="14"/>
  <c r="F178" i="14" s="1"/>
  <c r="F177" i="14" s="1"/>
  <c r="F176" i="14" s="1"/>
  <c r="I14" i="14"/>
  <c r="I13" i="14" s="1"/>
  <c r="I12" i="14" s="1"/>
  <c r="I11" i="14" s="1"/>
  <c r="L211" i="14"/>
  <c r="L210" i="14" s="1"/>
  <c r="I265" i="14"/>
  <c r="I259" i="14" s="1"/>
  <c r="L440" i="14"/>
  <c r="L439" i="14" s="1"/>
  <c r="L434" i="14" s="1"/>
  <c r="L423" i="14" s="1"/>
  <c r="L414" i="14" s="1"/>
  <c r="I711" i="14"/>
  <c r="I710" i="14" s="1"/>
  <c r="I989" i="14"/>
  <c r="L228" i="14"/>
  <c r="L227" i="14" s="1"/>
  <c r="F334" i="14"/>
  <c r="I509" i="14"/>
  <c r="I508" i="14" s="1"/>
  <c r="I507" i="14" s="1"/>
  <c r="F711" i="14"/>
  <c r="F710" i="14" s="1"/>
  <c r="I741" i="14"/>
  <c r="I740" i="14" s="1"/>
  <c r="I739" i="14" s="1"/>
  <c r="F842" i="14"/>
  <c r="F841" i="14" s="1"/>
  <c r="L848" i="14"/>
  <c r="L847" i="14" s="1"/>
  <c r="L973" i="14"/>
  <c r="L972" i="14" s="1"/>
  <c r="L971" i="14" s="1"/>
  <c r="L278" i="14"/>
  <c r="F301" i="14"/>
  <c r="F329" i="14"/>
  <c r="L842" i="14"/>
  <c r="L841" i="14" s="1"/>
  <c r="F848" i="14"/>
  <c r="F847" i="14" s="1"/>
  <c r="I963" i="14"/>
  <c r="I962" i="14" s="1"/>
  <c r="I961" i="14" s="1"/>
  <c r="I960" i="14" s="1"/>
  <c r="L205" i="14"/>
  <c r="L204" i="14" s="1"/>
  <c r="L203" i="14" s="1"/>
  <c r="F220" i="14"/>
  <c r="F219" i="14" s="1"/>
  <c r="F218" i="14" s="1"/>
  <c r="L14" i="14"/>
  <c r="L13" i="14" s="1"/>
  <c r="L12" i="14" s="1"/>
  <c r="L11" i="14" s="1"/>
  <c r="F14" i="14"/>
  <c r="F13" i="14" s="1"/>
  <c r="F12" i="14" s="1"/>
  <c r="F11" i="14" s="1"/>
  <c r="I479" i="14"/>
  <c r="I473" i="14" s="1"/>
  <c r="I688" i="14"/>
  <c r="I681" i="14" s="1"/>
  <c r="F165" i="14"/>
  <c r="F164" i="14" s="1"/>
  <c r="L179" i="14"/>
  <c r="L178" i="14" s="1"/>
  <c r="L177" i="14" s="1"/>
  <c r="L176" i="14" s="1"/>
  <c r="F211" i="14"/>
  <c r="F210" i="14" s="1"/>
  <c r="I205" i="14"/>
  <c r="I204" i="14" s="1"/>
  <c r="I203" i="14" s="1"/>
  <c r="I521" i="14"/>
  <c r="I520" i="14" s="1"/>
  <c r="I519" i="14" s="1"/>
  <c r="I518" i="14" s="1"/>
  <c r="F856" i="14"/>
  <c r="F855" i="14" s="1"/>
  <c r="I977" i="14"/>
  <c r="L265" i="14"/>
  <c r="L259" i="14" s="1"/>
  <c r="F278" i="14"/>
  <c r="L334" i="14"/>
  <c r="L406" i="14"/>
  <c r="L405" i="14" s="1"/>
  <c r="L404" i="14" s="1"/>
  <c r="L403" i="14" s="1"/>
  <c r="L402" i="14" s="1"/>
  <c r="F540" i="14"/>
  <c r="L729" i="14"/>
  <c r="L728" i="14" s="1"/>
  <c r="L749" i="14"/>
  <c r="L748" i="14" s="1"/>
  <c r="L747" i="14" s="1"/>
  <c r="L135" i="14"/>
  <c r="I135" i="14"/>
  <c r="F147" i="14"/>
  <c r="L741" i="14"/>
  <c r="L740" i="14" s="1"/>
  <c r="L739" i="14" s="1"/>
  <c r="F479" i="14"/>
  <c r="F473" i="14" s="1"/>
  <c r="I486" i="14"/>
  <c r="I485" i="14" s="1"/>
  <c r="I484" i="14" s="1"/>
  <c r="L828" i="14"/>
  <c r="L827" i="14" s="1"/>
  <c r="F35" i="14"/>
  <c r="F34" i="14" s="1"/>
  <c r="F33" i="14" s="1"/>
  <c r="I147" i="14"/>
  <c r="F67" i="14"/>
  <c r="F66" i="14" s="1"/>
  <c r="F65" i="14" s="1"/>
  <c r="L147" i="14"/>
  <c r="I194" i="14"/>
  <c r="I193" i="14" s="1"/>
  <c r="I192" i="14" s="1"/>
  <c r="I191" i="14" s="1"/>
  <c r="I211" i="14"/>
  <c r="I210" i="14" s="1"/>
  <c r="L35" i="14"/>
  <c r="L34" i="14" s="1"/>
  <c r="L33" i="14" s="1"/>
  <c r="L165" i="14"/>
  <c r="L164" i="14" s="1"/>
  <c r="L194" i="14"/>
  <c r="L193" i="14" s="1"/>
  <c r="L192" i="14" s="1"/>
  <c r="L191" i="14" s="1"/>
  <c r="F309" i="14"/>
  <c r="F308" i="14" s="1"/>
  <c r="I334" i="14"/>
  <c r="I440" i="14"/>
  <c r="I439" i="14" s="1"/>
  <c r="I434" i="14" s="1"/>
  <c r="I423" i="14" s="1"/>
  <c r="I414" i="14" s="1"/>
  <c r="L509" i="14"/>
  <c r="L508" i="14" s="1"/>
  <c r="L507" i="14" s="1"/>
  <c r="L479" i="14"/>
  <c r="L473" i="14" s="1"/>
  <c r="L486" i="14"/>
  <c r="L485" i="14" s="1"/>
  <c r="L484" i="14" s="1"/>
  <c r="F406" i="14"/>
  <c r="F405" i="14" s="1"/>
  <c r="F404" i="14" s="1"/>
  <c r="F403" i="14" s="1"/>
  <c r="F402" i="14" s="1"/>
  <c r="F649" i="14"/>
  <c r="F645" i="14" s="1"/>
  <c r="F729" i="14"/>
  <c r="F728" i="14" s="1"/>
  <c r="I729" i="14"/>
  <c r="I728" i="14" s="1"/>
  <c r="F741" i="14"/>
  <c r="F740" i="14" s="1"/>
  <c r="F739" i="14" s="1"/>
  <c r="L649" i="14"/>
  <c r="L645" i="14" s="1"/>
  <c r="F667" i="14"/>
  <c r="L667" i="14"/>
  <c r="L663" i="14" s="1"/>
  <c r="L656" i="14" s="1"/>
  <c r="I848" i="14"/>
  <c r="I847" i="14" s="1"/>
  <c r="I828" i="14"/>
  <c r="I827" i="14" s="1"/>
  <c r="L888" i="14"/>
  <c r="F828" i="14"/>
  <c r="F827" i="14" s="1"/>
  <c r="I915" i="14"/>
  <c r="I870" i="14"/>
  <c r="I869" i="14" s="1"/>
  <c r="I868" i="14" s="1"/>
  <c r="I867" i="14" s="1"/>
  <c r="I866" i="14" s="1"/>
  <c r="I888" i="14"/>
  <c r="I165" i="14"/>
  <c r="I164" i="14" s="1"/>
  <c r="F287" i="14"/>
  <c r="F283" i="14" s="1"/>
  <c r="I35" i="14"/>
  <c r="I34" i="14" s="1"/>
  <c r="I33" i="14" s="1"/>
  <c r="F205" i="14"/>
  <c r="F204" i="14" s="1"/>
  <c r="F203" i="14" s="1"/>
  <c r="F228" i="14"/>
  <c r="F227" i="14" s="1"/>
  <c r="L301" i="14"/>
  <c r="L541" i="14"/>
  <c r="L540" i="14"/>
  <c r="I179" i="14"/>
  <c r="I178" i="14" s="1"/>
  <c r="I177" i="14" s="1"/>
  <c r="I176" i="14" s="1"/>
  <c r="I228" i="14"/>
  <c r="I227" i="14" s="1"/>
  <c r="I541" i="14"/>
  <c r="I540" i="14"/>
  <c r="L498" i="14"/>
  <c r="L497" i="14" s="1"/>
  <c r="L496" i="14" s="1"/>
  <c r="F541" i="14"/>
  <c r="F498" i="14"/>
  <c r="F497" i="14" s="1"/>
  <c r="F496" i="14" s="1"/>
  <c r="I667" i="14"/>
  <c r="F665" i="14"/>
  <c r="F664" i="14" s="1"/>
  <c r="I665" i="14"/>
  <c r="I664" i="14" s="1"/>
  <c r="F701" i="14"/>
  <c r="F700" i="14" s="1"/>
  <c r="L701" i="14"/>
  <c r="L700" i="14" s="1"/>
  <c r="I749" i="14"/>
  <c r="I748" i="14" s="1"/>
  <c r="I747" i="14" s="1"/>
  <c r="L711" i="14"/>
  <c r="L710" i="14" s="1"/>
  <c r="I701" i="14"/>
  <c r="I700" i="14" s="1"/>
  <c r="I856" i="14"/>
  <c r="I855" i="14" s="1"/>
  <c r="L870" i="14"/>
  <c r="L869" i="14" s="1"/>
  <c r="L868" i="14" s="1"/>
  <c r="L867" i="14" s="1"/>
  <c r="L866" i="14" s="1"/>
  <c r="F915" i="14"/>
  <c r="F977" i="14"/>
  <c r="I996" i="14"/>
  <c r="I995" i="14" s="1"/>
  <c r="I994" i="14" s="1"/>
  <c r="L977" i="14"/>
  <c r="I301" i="14"/>
  <c r="I278" i="14"/>
  <c r="F749" i="14"/>
  <c r="F748" i="14" s="1"/>
  <c r="F747" i="14" s="1"/>
  <c r="F870" i="14"/>
  <c r="F869" i="14" s="1"/>
  <c r="F868" i="14" s="1"/>
  <c r="F867" i="14" s="1"/>
  <c r="F866" i="14" s="1"/>
  <c r="L856" i="14"/>
  <c r="L855" i="14" s="1"/>
  <c r="F893" i="14"/>
  <c r="F892" i="14" s="1"/>
  <c r="F891" i="14" s="1"/>
  <c r="F890" i="14" s="1"/>
  <c r="F889" i="14" s="1"/>
  <c r="L963" i="14"/>
  <c r="L962" i="14" s="1"/>
  <c r="L961" i="14" s="1"/>
  <c r="L960" i="14" s="1"/>
  <c r="F963" i="14"/>
  <c r="F962" i="14" s="1"/>
  <c r="F961" i="14" s="1"/>
  <c r="F960" i="14" s="1"/>
  <c r="F996" i="14"/>
  <c r="F995" i="14" s="1"/>
  <c r="F994" i="14" s="1"/>
  <c r="L996" i="14"/>
  <c r="L995" i="14" s="1"/>
  <c r="L994" i="14" s="1"/>
  <c r="L921" i="14" l="1"/>
  <c r="L915" i="14" s="1"/>
  <c r="L655" i="14"/>
  <c r="I680" i="14"/>
  <c r="L680" i="14"/>
  <c r="I799" i="14"/>
  <c r="I798" i="14" s="1"/>
  <c r="I791" i="14" s="1"/>
  <c r="L799" i="14"/>
  <c r="L798" i="14" s="1"/>
  <c r="L791" i="14" s="1"/>
  <c r="L308" i="14"/>
  <c r="L307" i="14" s="1"/>
  <c r="L306" i="14" s="1"/>
  <c r="L935" i="14"/>
  <c r="L934" i="14" s="1"/>
  <c r="I935" i="14"/>
  <c r="I934" i="14" s="1"/>
  <c r="F935" i="14"/>
  <c r="F934" i="14" s="1"/>
  <c r="F914" i="14" s="1"/>
  <c r="L810" i="14"/>
  <c r="L809" i="14" s="1"/>
  <c r="I810" i="14"/>
  <c r="I809" i="14" s="1"/>
  <c r="F810" i="14"/>
  <c r="F809" i="14" s="1"/>
  <c r="F307" i="14"/>
  <c r="F306" i="14" s="1"/>
  <c r="F328" i="14"/>
  <c r="F327" i="14" s="1"/>
  <c r="L245" i="14"/>
  <c r="L244" i="14" s="1"/>
  <c r="I245" i="14"/>
  <c r="I244" i="14" s="1"/>
  <c r="F244" i="14"/>
  <c r="L64" i="14"/>
  <c r="I32" i="14"/>
  <c r="L32" i="14"/>
  <c r="F32" i="14"/>
  <c r="F64" i="14"/>
  <c r="F490" i="14"/>
  <c r="F466" i="14" s="1"/>
  <c r="F970" i="14"/>
  <c r="F958" i="14" s="1"/>
  <c r="I134" i="14"/>
  <c r="I128" i="14" s="1"/>
  <c r="I105" i="14" s="1"/>
  <c r="L840" i="14"/>
  <c r="L839" i="14" s="1"/>
  <c r="L202" i="14"/>
  <c r="L738" i="14"/>
  <c r="L737" i="14" s="1"/>
  <c r="I699" i="14"/>
  <c r="I698" i="14" s="1"/>
  <c r="F840" i="14"/>
  <c r="F839" i="14" s="1"/>
  <c r="I970" i="14"/>
  <c r="I959" i="14" s="1"/>
  <c r="I738" i="14"/>
  <c r="I737" i="14" s="1"/>
  <c r="F282" i="14"/>
  <c r="F277" i="14" s="1"/>
  <c r="F276" i="14" s="1"/>
  <c r="I632" i="14"/>
  <c r="I631" i="14" s="1"/>
  <c r="F632" i="14"/>
  <c r="F631" i="14" s="1"/>
  <c r="F699" i="14"/>
  <c r="F698" i="14" s="1"/>
  <c r="I840" i="14"/>
  <c r="I839" i="14" s="1"/>
  <c r="L970" i="14"/>
  <c r="L959" i="14" s="1"/>
  <c r="I64" i="14"/>
  <c r="L163" i="14"/>
  <c r="I163" i="14"/>
  <c r="L134" i="14"/>
  <c r="L128" i="14" s="1"/>
  <c r="L105" i="14" s="1"/>
  <c r="I202" i="14"/>
  <c r="F202" i="14"/>
  <c r="L328" i="14"/>
  <c r="F738" i="14"/>
  <c r="F737" i="14" s="1"/>
  <c r="L490" i="14"/>
  <c r="L466" i="14" s="1"/>
  <c r="L282" i="14"/>
  <c r="L277" i="14" s="1"/>
  <c r="L276" i="14" s="1"/>
  <c r="F663" i="14"/>
  <c r="I328" i="14"/>
  <c r="F163" i="14"/>
  <c r="F888" i="14"/>
  <c r="I663" i="14"/>
  <c r="I656" i="14" s="1"/>
  <c r="I490" i="14"/>
  <c r="I466" i="14" s="1"/>
  <c r="L632" i="14"/>
  <c r="L631" i="14" s="1"/>
  <c r="F134" i="14"/>
  <c r="F128" i="14" s="1"/>
  <c r="F105" i="14" s="1"/>
  <c r="L699" i="14"/>
  <c r="L698" i="14" s="1"/>
  <c r="I282" i="14"/>
  <c r="I277" i="14" s="1"/>
  <c r="I276" i="14" s="1"/>
  <c r="L914" i="14" l="1"/>
  <c r="L880" i="14" s="1"/>
  <c r="L630" i="14"/>
  <c r="I655" i="14"/>
  <c r="I630" i="14" s="1"/>
  <c r="F656" i="14"/>
  <c r="F655" i="14" s="1"/>
  <c r="F630" i="14" s="1"/>
  <c r="I914" i="14"/>
  <c r="I880" i="14" s="1"/>
  <c r="F959" i="14"/>
  <c r="L59" i="14"/>
  <c r="I327" i="14"/>
  <c r="I321" i="14" s="1"/>
  <c r="I275" i="14" s="1"/>
  <c r="L327" i="14"/>
  <c r="L321" i="14" s="1"/>
  <c r="L275" i="14" s="1"/>
  <c r="F321" i="14"/>
  <c r="F275" i="14" s="1"/>
  <c r="F201" i="14"/>
  <c r="I201" i="14"/>
  <c r="L201" i="14"/>
  <c r="I59" i="14"/>
  <c r="F808" i="14"/>
  <c r="F774" i="14" s="1"/>
  <c r="I958" i="14"/>
  <c r="I808" i="14"/>
  <c r="I774" i="14" s="1"/>
  <c r="L808" i="14"/>
  <c r="L774" i="14" s="1"/>
  <c r="L958" i="14"/>
  <c r="F59" i="14"/>
  <c r="F880" i="14"/>
  <c r="I622" i="14" l="1"/>
  <c r="L622" i="14"/>
  <c r="F622" i="14"/>
  <c r="L58" i="14"/>
  <c r="I58" i="14"/>
  <c r="F58" i="14"/>
  <c r="L1005" i="14" l="1"/>
  <c r="L1008" i="14" s="1"/>
  <c r="L1014" i="14" s="1"/>
  <c r="I1005" i="14"/>
  <c r="I1008" i="14" s="1"/>
  <c r="I1014" i="14" s="1"/>
  <c r="F1005" i="14"/>
  <c r="F1008" i="14" l="1"/>
  <c r="F1014" i="14" s="1"/>
</calcChain>
</file>

<file path=xl/sharedStrings.xml><?xml version="1.0" encoding="utf-8"?>
<sst xmlns="http://schemas.openxmlformats.org/spreadsheetml/2006/main" count="5707" uniqueCount="894">
  <si>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</si>
  <si>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</si>
  <si>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</si>
  <si>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</si>
  <si>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</si>
  <si>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</si>
  <si>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</si>
  <si>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</si>
  <si>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</si>
  <si>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</si>
  <si>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</si>
  <si>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</si>
  <si>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</si>
  <si>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</si>
  <si>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</si>
  <si>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</si>
  <si>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</si>
  <si>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</si>
  <si>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</si>
  <si>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</si>
  <si>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</si>
  <si>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</si>
  <si>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</si>
  <si>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</si>
  <si>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</si>
  <si>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</si>
  <si>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</si>
  <si>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</si>
  <si>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</si>
  <si>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</si>
  <si>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</si>
  <si>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</si>
  <si>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</si>
  <si>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</si>
  <si>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</si>
  <si>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</si>
  <si>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</si>
  <si>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</si>
  <si>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</si>
  <si>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</si>
  <si>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</si>
  <si>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</si>
  <si>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</si>
  <si>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</si>
  <si>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</si>
  <si>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</si>
  <si>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</si>
  <si>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</si>
  <si>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</si>
  <si>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</si>
  <si>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</si>
  <si>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</si>
  <si>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</si>
  <si>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</si>
  <si>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</si>
  <si>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</si>
  <si>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</si>
  <si>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</si>
  <si>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</si>
  <si>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</si>
  <si>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</si>
  <si>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</si>
  <si>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</si>
  <si>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</si>
  <si>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</si>
  <si>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</si>
  <si>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</si>
  <si>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</si>
  <si>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</si>
  <si>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</si>
  <si>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</si>
  <si>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</si>
  <si>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</si>
  <si>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</si>
  <si>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</si>
  <si>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</si>
  <si>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</si>
  <si>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</si>
  <si>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</si>
  <si>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</si>
  <si>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</si>
  <si>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</si>
  <si>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</si>
  <si>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</si>
  <si>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</si>
  <si>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</si>
  <si>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</si>
  <si>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</si>
  <si>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</si>
  <si>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</si>
  <si>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</si>
  <si>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</si>
  <si>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</si>
  <si>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</si>
  <si>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</si>
  <si>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</si>
  <si>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</si>
  <si>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</si>
  <si>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</si>
  <si>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</si>
  <si>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</si>
  <si>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</si>
  <si>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</si>
  <si>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</si>
  <si>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</si>
  <si>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</si>
  <si>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</si>
  <si>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</si>
  <si>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</si>
  <si>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</si>
  <si>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</si>
  <si>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</si>
  <si>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</si>
  <si>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</si>
  <si>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</si>
  <si>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</si>
  <si>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</si>
  <si>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</si>
  <si>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</si>
  <si>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</si>
  <si>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</si>
  <si>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</si>
  <si>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</si>
  <si>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</si>
  <si>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</si>
  <si>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</si>
  <si>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</si>
  <si>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</si>
  <si>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</si>
  <si>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</si>
  <si>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</si>
  <si>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</si>
  <si>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</si>
  <si>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</si>
  <si>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</si>
  <si>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</si>
  <si>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</si>
  <si>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</si>
  <si>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</si>
  <si>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</si>
  <si>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</si>
  <si>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</si>
  <si>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</si>
  <si>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</si>
  <si>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</si>
  <si>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</si>
  <si>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</si>
  <si>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</si>
  <si>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</si>
  <si>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</si>
  <si>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</si>
  <si>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</si>
  <si>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</si>
  <si>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</si>
  <si>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</si>
  <si>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</si>
  <si>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</si>
  <si>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</si>
  <si>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</si>
  <si>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</si>
  <si>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</si>
  <si>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</si>
  <si>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</si>
  <si>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</si>
  <si>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</si>
  <si>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</si>
  <si>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</si>
  <si>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</si>
  <si>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</si>
  <si>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</si>
  <si>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</si>
  <si>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</si>
  <si>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</si>
  <si>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</si>
  <si>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</si>
  <si>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</si>
  <si>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</si>
  <si>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</si>
  <si>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</si>
  <si>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</si>
  <si>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</si>
  <si>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</si>
  <si>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</si>
  <si>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</si>
  <si>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</si>
  <si>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</si>
  <si>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</si>
  <si>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</si>
  <si>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</si>
  <si>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</si>
  <si>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</si>
  <si>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</si>
  <si>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</si>
  <si>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</si>
  <si>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</si>
  <si>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</si>
  <si>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</si>
  <si>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</si>
  <si>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</si>
  <si>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</si>
  <si>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</si>
  <si>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</si>
  <si>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</si>
  <si>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</si>
  <si>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</si>
  <si>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</si>
  <si>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</si>
  <si>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</si>
  <si>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</si>
  <si>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</si>
  <si>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</si>
  <si>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</si>
  <si>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</si>
  <si>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</si>
  <si>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</si>
  <si>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</si>
  <si>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</si>
  <si>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</si>
  <si>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</si>
  <si>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</si>
  <si>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</si>
  <si>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</si>
  <si>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</si>
  <si>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</si>
  <si>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</si>
  <si>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</si>
  <si>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</si>
  <si>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</si>
  <si>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</si>
  <si>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</si>
  <si>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</si>
  <si>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</si>
  <si>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</si>
  <si>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</si>
  <si>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</si>
  <si>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</si>
  <si>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</si>
  <si>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</si>
  <si>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</si>
  <si>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</si>
  <si>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</si>
  <si>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</si>
  <si>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</si>
  <si>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</si>
  <si>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</si>
  <si>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</si>
  <si>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</si>
  <si>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</si>
  <si>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</si>
  <si>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</si>
  <si>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</si>
  <si>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</si>
  <si>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</si>
  <si>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</si>
  <si>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</si>
  <si>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</si>
  <si>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</si>
  <si>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</si>
  <si>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</si>
  <si>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</si>
  <si>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</si>
  <si>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</si>
  <si>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</si>
  <si>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</si>
  <si>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</si>
  <si>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</si>
  <si>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</si>
  <si>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</si>
  <si>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</si>
  <si>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</si>
  <si>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</si>
  <si>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</si>
  <si>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</si>
  <si>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</si>
  <si>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</si>
  <si>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</si>
  <si>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</si>
  <si>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</si>
  <si>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</si>
  <si>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</si>
  <si>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</si>
  <si>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</si>
  <si>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</si>
  <si>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</si>
  <si>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</si>
  <si>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</si>
  <si>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</si>
  <si>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</si>
  <si>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</si>
  <si>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</si>
  <si>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</si>
  <si>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</si>
  <si>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</si>
  <si>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</si>
  <si>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</si>
  <si>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</si>
  <si>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</si>
  <si>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</si>
  <si>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</si>
  <si>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</si>
  <si>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</si>
  <si>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</si>
  <si>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</si>
  <si>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</si>
  <si>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</si>
  <si>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</si>
  <si>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</si>
  <si>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</si>
  <si>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</si>
  <si>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</si>
  <si>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</si>
  <si>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</si>
  <si>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</si>
  <si>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</si>
  <si>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</si>
  <si>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</si>
  <si>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</si>
  <si>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</si>
  <si>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</si>
  <si>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</si>
  <si>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</si>
  <si>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</si>
  <si>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</si>
  <si>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</si>
  <si>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</si>
  <si>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</si>
  <si>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</si>
  <si>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</si>
  <si>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</si>
  <si>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</si>
  <si>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</si>
  <si>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</si>
  <si>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</si>
  <si>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</si>
  <si>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</si>
  <si>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</si>
  <si>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</si>
  <si>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</si>
  <si>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</si>
  <si>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</si>
  <si>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</si>
  <si>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</si>
  <si>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</si>
  <si>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</si>
  <si>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</si>
  <si>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</si>
  <si>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</si>
  <si>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</si>
  <si>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</si>
  <si>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</si>
  <si>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</si>
  <si>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</si>
  <si>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</si>
  <si>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</si>
  <si>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</si>
  <si>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</si>
  <si>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</si>
  <si>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</si>
  <si>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</si>
  <si>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</si>
  <si>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</si>
  <si>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</si>
  <si>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</si>
  <si>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</si>
  <si>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</si>
  <si>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</si>
  <si>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</si>
  <si>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</si>
  <si>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</si>
  <si>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</si>
  <si>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</si>
  <si>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</si>
  <si>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</si>
  <si>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</si>
  <si>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</si>
  <si>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</si>
  <si>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</si>
  <si>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</si>
  <si>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</si>
  <si>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</si>
  <si>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</si>
  <si>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</si>
  <si>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</si>
  <si>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</si>
  <si>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</si>
  <si>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</si>
  <si>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</si>
  <si>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</si>
  <si>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</si>
  <si>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</si>
  <si>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</si>
  <si>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</si>
  <si>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</si>
  <si>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</si>
  <si>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</si>
  <si>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</si>
  <si>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</si>
  <si>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</si>
  <si>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</si>
  <si>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</si>
  <si>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</si>
  <si>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</si>
  <si>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</si>
  <si>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</si>
  <si>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</si>
  <si>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</si>
  <si>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</si>
  <si>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</si>
  <si>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</si>
  <si>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</si>
  <si>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</si>
  <si>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</si>
  <si>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</si>
  <si>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</si>
  <si>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</si>
  <si>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</si>
  <si>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</si>
  <si>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</si>
  <si>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</si>
  <si>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</si>
  <si>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</si>
  <si>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</si>
  <si>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</si>
  <si>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</si>
  <si>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</si>
  <si>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</si>
  <si>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</si>
  <si>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</si>
  <si>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</si>
  <si>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</si>
  <si>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</si>
  <si>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</si>
  <si>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</si>
  <si>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</si>
  <si>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</si>
  <si>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</si>
  <si>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</si>
  <si>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</si>
  <si>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</si>
  <si>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</si>
  <si>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</si>
  <si>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</si>
  <si>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</si>
  <si>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</si>
  <si>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</si>
  <si>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</si>
  <si>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</si>
  <si>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</si>
  <si>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</si>
  <si>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</si>
  <si>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</si>
  <si>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</si>
  <si>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</si>
  <si>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</si>
  <si>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</si>
  <si>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</si>
  <si>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</si>
  <si>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</si>
  <si>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</si>
  <si>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</si>
  <si>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</si>
  <si>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</si>
  <si>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</si>
  <si>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</si>
  <si>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</si>
  <si>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</si>
  <si>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</si>
  <si>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</si>
  <si>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</si>
  <si>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</si>
  <si>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</si>
  <si>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</si>
  <si>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</si>
  <si>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</si>
  <si>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</si>
  <si>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</si>
  <si>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</si>
  <si>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</si>
  <si>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061P552290</t>
  </si>
  <si>
    <t xml:space="preserve">Предоставление субсидий бюджетным, автономным учреждениям и иным некоммерческим организациям 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</si>
  <si>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</si>
  <si>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</si>
  <si>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</si>
  <si>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</si>
  <si>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</si>
  <si>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</si>
  <si>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</si>
  <si>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</si>
  <si>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</si>
  <si>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</si>
  <si>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</si>
  <si>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</si>
  <si>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</si>
  <si>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</si>
  <si>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</si>
  <si>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</si>
  <si>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</si>
  <si>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</si>
  <si>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7</t>
  </si>
  <si>
    <t>8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</si>
  <si>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</si>
  <si>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</si>
  <si>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</si>
  <si>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</si>
  <si>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</si>
  <si>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</si>
  <si>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</si>
  <si>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</si>
  <si>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</si>
  <si>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</si>
  <si>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</si>
  <si>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</si>
  <si>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</si>
  <si>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</si>
  <si>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</si>
  <si>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</si>
  <si>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</si>
  <si>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</si>
  <si>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</si>
  <si>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</si>
  <si>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</si>
  <si>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</si>
  <si>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</si>
  <si>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</si>
  <si>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</si>
  <si>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</si>
  <si>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</si>
  <si>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</si>
  <si>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Иные бюджетные ассигнования           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</si>
  <si>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</si>
  <si>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</si>
  <si>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</si>
  <si>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</si>
  <si>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</si>
  <si>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</si>
  <si>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</si>
  <si>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</si>
  <si>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</si>
  <si>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</si>
  <si>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</si>
  <si>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</si>
  <si>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</si>
  <si>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</si>
  <si>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</si>
  <si>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</si>
  <si>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</si>
  <si>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</si>
  <si>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</si>
  <si>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</si>
  <si>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</si>
  <si>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</si>
  <si>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</si>
  <si>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</si>
  <si>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</si>
  <si>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</si>
  <si>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</si>
  <si>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</si>
  <si>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</si>
  <si>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</si>
  <si>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</si>
  <si>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</si>
  <si>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</si>
  <si>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</si>
  <si>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</si>
  <si>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</si>
  <si>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</si>
  <si>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</si>
  <si>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</si>
  <si>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</si>
  <si>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</si>
  <si>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</si>
  <si>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</si>
  <si>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</si>
  <si>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</si>
  <si>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</si>
  <si>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</si>
  <si>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</si>
  <si>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</si>
  <si>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</si>
  <si>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</si>
  <si>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</si>
  <si>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</si>
  <si>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</si>
  <si>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</si>
  <si>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</si>
  <si>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</si>
  <si>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09202R0820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</si>
  <si>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</si>
  <si>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</si>
  <si>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</si>
  <si>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</si>
  <si>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</si>
  <si>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</si>
  <si>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</si>
  <si>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</si>
  <si>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</si>
  <si>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</si>
  <si>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</si>
  <si>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</si>
  <si>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</si>
  <si>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</si>
  <si>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</si>
  <si>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</si>
  <si>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</si>
  <si>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</si>
  <si>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</si>
  <si>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</si>
  <si>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</si>
  <si>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</si>
  <si>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 xml:space="preserve"> Охрана семьи и детства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</si>
  <si>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</si>
  <si>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</si>
  <si>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</si>
  <si>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</si>
  <si>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</si>
  <si>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</si>
  <si>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</si>
  <si>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</si>
  <si>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</si>
  <si>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</si>
  <si>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МБТ</t>
  </si>
  <si>
    <t>Ведомственная структура расходов на 2023 год и плановый период 2024 и 2025 годов</t>
  </si>
  <si>
    <t>Оснащение муниципальных образовательных организаций оборудованием, средствами обучения и воспитания</t>
  </si>
  <si>
    <r>
      <t xml:space="preserve">Иные бюджетные ассигнования </t>
    </r>
    <r>
      <rPr>
        <b/>
        <sz val="14"/>
        <color rgb="FF0000FF"/>
        <rFont val="Times New Roman"/>
        <family val="1"/>
        <charset val="204"/>
      </rPr>
      <t xml:space="preserve"> </t>
    </r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</si>
  <si>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</si>
  <si>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02101SК160</t>
  </si>
  <si>
    <t>109012У110</t>
  </si>
  <si>
    <t xml:space="preserve">Обеспечение жильем молодых семей </t>
  </si>
  <si>
    <r>
      <t xml:space="preserve">Обеспечение жильем молодых семей </t>
    </r>
    <r>
      <rPr>
        <b/>
        <sz val="12"/>
        <rFont val="Times New Roman"/>
        <family val="1"/>
        <charset val="204"/>
      </rPr>
      <t>(долевое участие местного бюджета)</t>
    </r>
  </si>
  <si>
    <r>
      <t>Реализация муниципальной адресной программы Соликамского городского округа "Формирование современной городской среды</t>
    </r>
    <r>
      <rPr>
        <b/>
        <sz val="12"/>
        <rFont val="Times New Roman"/>
        <family val="1"/>
        <charset val="204"/>
      </rPr>
      <t>" (долевое участие местного бюджета, без софинансирования из федерального бюджета)</t>
    </r>
  </si>
  <si>
    <t>Капитальный ремонт общего имущества в многоквартирных домах на территории Пермского края (долевое участие краевого бюджета)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</si>
  <si>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</si>
  <si>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</si>
  <si>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краевого бюджета)</t>
  </si>
  <si>
    <t>МБ (отклонение на средства Юл.Фл. По ПИБ и самообложению…)</t>
  </si>
  <si>
    <t>МБ (без Юл. Фл.)</t>
  </si>
  <si>
    <t>МБ (с Юл. Фл.)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</si>
  <si>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федерального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</si>
  <si>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</si>
  <si>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</si>
  <si>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</si>
  <si>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</si>
  <si>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</si>
  <si>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</si>
  <si>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Софинансирование проектов инициативного бюджетирования (долевое участие местного бюджета)</t>
  </si>
  <si>
    <t xml:space="preserve">Обеспечение жильем молодых семей в Соликамском городском округе 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</si>
  <si>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</si>
  <si>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</si>
  <si>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</si>
  <si>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</si>
  <si>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</si>
  <si>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</si>
  <si>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2023 год и плановый период 2024 и 2025 годов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</si>
  <si>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</si>
  <si>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</si>
  <si>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</si>
  <si>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бюджета)</t>
  </si>
  <si>
    <t>тыс. руб.</t>
  </si>
  <si>
    <t>код группы, подгруппы, статьи и вида источников</t>
  </si>
  <si>
    <t xml:space="preserve">наименование  </t>
  </si>
  <si>
    <t>2023 год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</si>
  <si>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</si>
  <si>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</si>
  <si>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</si>
  <si>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</si>
  <si>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</si>
  <si>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</si>
  <si>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</si>
  <si>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</si>
  <si>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</si>
  <si>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 xml:space="preserve">Наименование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</si>
  <si>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</si>
  <si>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</si>
  <si>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</si>
  <si>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</si>
  <si>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</si>
  <si>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</si>
  <si>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</si>
  <si>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</si>
  <si>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</si>
  <si>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</si>
  <si>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</si>
  <si>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</si>
  <si>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</si>
  <si>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(Благоустройство сельских территорий)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</si>
  <si>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</si>
  <si>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</si>
  <si>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</si>
  <si>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</si>
  <si>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</si>
  <si>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</si>
  <si>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Итого</t>
  </si>
  <si>
    <t>без дотации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</si>
  <si>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</si>
  <si>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</si>
  <si>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</si>
  <si>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</si>
  <si>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 из  бюджета Пермского края,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</si>
  <si>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</si>
  <si>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</si>
  <si>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</si>
  <si>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01.01.2024</t>
  </si>
  <si>
    <t>задолженность на 01.01.2025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</si>
  <si>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</si>
  <si>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</si>
  <si>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 xml:space="preserve">муниципальные гарантии   Соликамского городского округа </t>
  </si>
  <si>
    <t>Объем муниципального долга Соликамского городского округа по предоставленным муниципальным гарантиям:</t>
  </si>
  <si>
    <t>1.1.</t>
  </si>
  <si>
    <t>Остаток задолженности по предоставленным муниципальным гарантиям Соликамского городского округа  в прошлые годы</t>
  </si>
  <si>
    <t>1.2.</t>
  </si>
  <si>
    <t xml:space="preserve">Предоставление муниципальных гарантий Соликамского городского округа в очередном финансовом году </t>
  </si>
  <si>
    <t>1.3.</t>
  </si>
  <si>
    <t xml:space="preserve">Возникновение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</si>
  <si>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</si>
  <si>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</si>
  <si>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1.5.</t>
  </si>
  <si>
    <t>Объем муниципального долга Соликамского городского округа 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</si>
  <si>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</si>
  <si>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</si>
  <si>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</si>
  <si>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</si>
  <si>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2025 год</t>
  </si>
  <si>
    <t>Программа муниципальных внутренних заимствований на 2023 год и плановый период 2024 и 2025 годов</t>
  </si>
  <si>
    <t>задолженность на 01.01.2026</t>
  </si>
  <si>
    <t>Программа муниципальных гарантий на 2023 год и плановый период 2024 и 2025 годов</t>
  </si>
  <si>
    <t xml:space="preserve">2023 год                     </t>
  </si>
  <si>
    <t xml:space="preserve">2024 год               </t>
  </si>
  <si>
    <t xml:space="preserve">2025 год   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</si>
  <si>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</si>
  <si>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Обеспечение жильем молодых семей в Соликамском городском округе</t>
  </si>
  <si>
    <t>Ремонт общего имущества в многоквартирных домах на территории Пермского края</t>
  </si>
  <si>
    <t>Реализация мероприятий комплексных планов развития муниципальных образований территорий Верхнекамья</t>
  </si>
  <si>
    <t>Реализация мероприятий с участием средств самообложения граждан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</si>
  <si>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</si>
  <si>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</si>
  <si>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Источники внутреннего финансирования дефицита бюджета на 2023 год и плановый период 2024 и 2025 годов</t>
  </si>
  <si>
    <t>Приложение 1</t>
  </si>
  <si>
    <t>к решению Думы Соликамского</t>
  </si>
  <si>
    <t>городского округа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</si>
  <si>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</si>
  <si>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</si>
  <si>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</si>
  <si>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</si>
  <si>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</si>
  <si>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</si>
  <si>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</si>
  <si>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</si>
  <si>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</si>
  <si>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</si>
  <si>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</si>
  <si>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</si>
  <si>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</si>
  <si>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</si>
  <si>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</si>
  <si>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</si>
  <si>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</si>
  <si>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</si>
  <si>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</si>
  <si>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</si>
  <si>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</si>
  <si>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</si>
  <si>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</si>
  <si>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</si>
  <si>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</si>
  <si>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</si>
  <si>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</si>
  <si>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</si>
  <si>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</si>
  <si>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</si>
  <si>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</si>
  <si>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</si>
  <si>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</si>
  <si>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</si>
  <si>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</si>
  <si>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</si>
  <si>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</si>
  <si>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</si>
  <si>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</si>
  <si>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</si>
  <si>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</si>
  <si>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</si>
  <si>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</si>
  <si>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</si>
  <si>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</si>
  <si>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</si>
  <si>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</si>
  <si>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</si>
  <si>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</si>
  <si>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</si>
  <si>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</si>
  <si>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</si>
  <si>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</si>
  <si>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</si>
  <si>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</si>
  <si>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</si>
  <si>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</si>
  <si>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</si>
  <si>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</si>
  <si>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</si>
  <si>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</si>
  <si>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</si>
  <si>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</si>
  <si>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</si>
  <si>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</si>
  <si>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</si>
  <si>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</si>
  <si>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</si>
  <si>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</si>
  <si>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</si>
  <si>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</si>
  <si>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</si>
  <si>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</si>
  <si>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</si>
  <si>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</si>
  <si>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</si>
  <si>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</si>
  <si>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</si>
  <si>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</si>
  <si>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</si>
  <si>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</si>
  <si>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</si>
  <si>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</si>
  <si>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</si>
  <si>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</si>
  <si>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</si>
  <si>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</si>
  <si>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</si>
  <si>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</si>
  <si>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</si>
  <si>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</si>
  <si>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05401R0820</t>
  </si>
  <si>
    <t>Приложение 2</t>
  </si>
  <si>
    <t>Приложение 3</t>
  </si>
  <si>
    <t>Приложение 4</t>
  </si>
  <si>
    <t>Приложение 5</t>
  </si>
  <si>
    <t>Приложение 6</t>
  </si>
  <si>
    <t>Приложение 7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</si>
  <si>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2023 год и плановый период 2024 и 2025 годов</t>
  </si>
  <si>
    <t xml:space="preserve">Универсальная спортивная площадка с искусственным покрытием межшкольного стадиона с. Городище </t>
  </si>
  <si>
    <t>Универсальная спортивная площадка с искусственным покрытием (межшкольный стадион) Пермский край, г. Соликамск, ул. Северная, 31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</si>
  <si>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</si>
  <si>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юридических и физических лиц)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</si>
  <si>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</si>
  <si>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9</t>
  </si>
  <si>
    <t>поправки</t>
  </si>
  <si>
    <t>10</t>
  </si>
  <si>
    <t>11</t>
  </si>
  <si>
    <t>12</t>
  </si>
  <si>
    <t>13</t>
  </si>
  <si>
    <t>Обеспечение жильем молодых семей  (долевое участие федерального бюджета)</t>
  </si>
  <si>
    <t>Обеспечение жильем молодых семей в (долевое участие краевого бюджета)</t>
  </si>
  <si>
    <t>06102SФ320</t>
  </si>
  <si>
    <t>1101</t>
  </si>
  <si>
    <t>Физическая культура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</si>
  <si>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</si>
  <si>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</si>
  <si>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</si>
  <si>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</si>
  <si>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</si>
  <si>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</si>
  <si>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02101SР040</t>
  </si>
  <si>
    <t>06101SР310</t>
  </si>
  <si>
    <t xml:space="preserve">Комплексный план развития территорий "Верхнекамье" (долевое участие местного бюджета)    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</si>
  <si>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</si>
  <si>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 xml:space="preserve">Комплексный план развития территорий "Верхнекамье" (долевое участие краевого бюджета)    </t>
  </si>
  <si>
    <t>05103SP310</t>
  </si>
  <si>
    <t>05301SP310</t>
  </si>
  <si>
    <t>01101SP310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</si>
  <si>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</si>
  <si>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</si>
  <si>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</si>
  <si>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 xml:space="preserve">2023 год                         (1 чтение)                   </t>
  </si>
  <si>
    <t xml:space="preserve">2024 год                        (1 чтение)                </t>
  </si>
  <si>
    <t xml:space="preserve">2025 год                         (1 чтение)                 </t>
  </si>
  <si>
    <t>2023 год                    (1 чтение)</t>
  </si>
  <si>
    <t>2024 год                          (1 чтение)</t>
  </si>
  <si>
    <t>2025 год                       (1 чтение)</t>
  </si>
  <si>
    <t>0610140220</t>
  </si>
  <si>
    <t>Разработка ПСД на строительство плавательного бассейна</t>
  </si>
  <si>
    <t xml:space="preserve">2023 год                        </t>
  </si>
  <si>
    <t xml:space="preserve">2024 год                        </t>
  </si>
  <si>
    <t xml:space="preserve">2025 год                       </t>
  </si>
  <si>
    <t xml:space="preserve">2023 год                                        </t>
  </si>
  <si>
    <t xml:space="preserve">2024 год                                  </t>
  </si>
  <si>
    <t xml:space="preserve">2025 год                               </t>
  </si>
  <si>
    <t xml:space="preserve">2025 год                            </t>
  </si>
  <si>
    <t>Распределение общего объема межбюджетных трансфертов, получаемых из других бюджетов бюджетной системы Российской Федерации, на 2023 год и плановый период 2024 и 2025 годов</t>
  </si>
  <si>
    <t>от   09.12.2022    № 205</t>
  </si>
  <si>
    <t>от  09.12.2022  № 205</t>
  </si>
  <si>
    <t>от 09.12.2022  № 205</t>
  </si>
  <si>
    <t xml:space="preserve">от   09.12.2022  № 205 </t>
  </si>
  <si>
    <t>от   09.12.2022  № 205</t>
  </si>
  <si>
    <t xml:space="preserve">от 09.12.2022  № 205 </t>
  </si>
  <si>
    <t xml:space="preserve">от  09.12.2022  № 205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</si>
</sst>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%"/>
    <numFmt numFmtId="171" formatCode="0.0"/>
    <numFmt numFmtId="172" formatCode="0.000%"/>
  </numFmts>
  <fonts count="41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b/>
      <sz val="10"/>
      <color rgb="FF0000FF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rgb="FFC00000"/>
      <name val="Times New Roman"/>
      <family val="1"/>
      <charset val="204"/>
    </font>
    <font>
      <b/>
      <sz val="10"/>
      <color rgb="FFC00000"/>
      <name val="Arial"/>
      <family val="2"/>
      <charset val="204"/>
    </font>
    <font>
      <i/>
      <sz val="12"/>
      <color rgb="FFC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6"/>
      <color rgb="FF0000FF"/>
      <name val="Arial"/>
      <family val="2"/>
      <charset val="204"/>
    </font>
    <font>
      <b/>
      <sz val="12"/>
      <color rgb="FFC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9" fontId="29" fillId="0" borderId="0" applyFont="0" applyFill="0" applyBorder="0" applyAlignment="0" applyProtection="0"/>
  </cellStyleXfs>
  <cellXfs count="314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/>
    <xf numFmtId="0" fontId="2" fillId="0" borderId="0" xfId="1" applyFont="1" applyFill="1"/>
    <xf numFmtId="0" fontId="5" fillId="0" borderId="0" xfId="1" applyFont="1" applyFill="1"/>
    <xf numFmtId="166" fontId="1" fillId="0" borderId="1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/>
    <xf numFmtId="166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1" xfId="1" applyNumberFormat="1" applyFont="1" applyFill="1" applyBorder="1" applyAlignment="1">
      <alignment horizontal="center" wrapText="1"/>
    </xf>
    <xf numFmtId="168" fontId="2" fillId="0" borderId="1" xfId="1" applyNumberFormat="1" applyFont="1" applyFill="1" applyBorder="1" applyAlignment="1" applyProtection="1">
      <alignment horizontal="right"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1" applyFont="1" applyFill="1" applyBorder="1"/>
    <xf numFmtId="166" fontId="1" fillId="0" borderId="1" xfId="1" applyNumberFormat="1" applyFont="1" applyFill="1" applyBorder="1" applyAlignment="1">
      <alignment horizontal="right" vertical="center" wrapText="1"/>
    </xf>
    <xf numFmtId="0" fontId="10" fillId="0" borderId="0" xfId="1" applyFont="1" applyFill="1"/>
    <xf numFmtId="0" fontId="11" fillId="0" borderId="0" xfId="1" applyFont="1" applyFill="1"/>
    <xf numFmtId="49" fontId="1" fillId="0" borderId="1" xfId="1" applyNumberFormat="1" applyFont="1" applyFill="1" applyBorder="1" applyAlignment="1" applyProtection="1">
      <alignment horizontal="justify" vertical="center" wrapText="1"/>
    </xf>
    <xf numFmtId="166" fontId="1" fillId="0" borderId="1" xfId="1" applyNumberFormat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166" fontId="13" fillId="0" borderId="1" xfId="1" applyNumberFormat="1" applyFont="1" applyFill="1" applyBorder="1" applyAlignment="1" applyProtection="1">
      <alignment horizontal="right" vertical="center" wrapText="1"/>
    </xf>
    <xf numFmtId="166" fontId="14" fillId="0" borderId="1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>
      <alignment horizontal="justify" vertical="center" wrapText="1"/>
    </xf>
    <xf numFmtId="0" fontId="2" fillId="0" borderId="1" xfId="1" applyNumberFormat="1" applyFont="1" applyFill="1" applyBorder="1" applyAlignment="1">
      <alignment horizontal="justify" vertical="center" wrapText="1"/>
    </xf>
    <xf numFmtId="49" fontId="13" fillId="0" borderId="1" xfId="1" applyNumberFormat="1" applyFont="1" applyFill="1" applyBorder="1" applyAlignment="1" applyProtection="1">
      <alignment horizontal="justify" vertical="center" wrapText="1"/>
    </xf>
    <xf numFmtId="49" fontId="14" fillId="0" borderId="1" xfId="1" applyNumberFormat="1" applyFont="1" applyFill="1" applyBorder="1" applyAlignment="1" applyProtection="1">
      <alignment horizontal="justify" vertical="center" wrapText="1"/>
    </xf>
    <xf numFmtId="49" fontId="1" fillId="0" borderId="1" xfId="1" applyNumberFormat="1" applyFont="1" applyFill="1" applyBorder="1" applyAlignment="1">
      <alignment horizontal="justify" vertical="center" wrapText="1"/>
    </xf>
    <xf numFmtId="0" fontId="13" fillId="0" borderId="1" xfId="1" applyNumberFormat="1" applyFont="1" applyFill="1" applyBorder="1" applyAlignment="1">
      <alignment horizontal="justify" vertical="center" wrapText="1"/>
    </xf>
    <xf numFmtId="0" fontId="14" fillId="0" borderId="1" xfId="1" applyNumberFormat="1" applyFont="1" applyFill="1" applyBorder="1" applyAlignment="1">
      <alignment horizontal="justify" vertical="center" wrapText="1"/>
    </xf>
    <xf numFmtId="165" fontId="13" fillId="0" borderId="1" xfId="1" applyNumberFormat="1" applyFont="1" applyFill="1" applyBorder="1" applyAlignment="1" applyProtection="1">
      <alignment horizontal="justify" vertical="center" wrapText="1"/>
    </xf>
    <xf numFmtId="166" fontId="3" fillId="0" borderId="0" xfId="1" applyNumberFormat="1" applyFont="1" applyFill="1"/>
    <xf numFmtId="168" fontId="14" fillId="0" borderId="1" xfId="1" applyNumberFormat="1" applyFont="1" applyFill="1" applyBorder="1" applyAlignment="1" applyProtection="1">
      <alignment horizontal="right" vertical="center" wrapText="1"/>
    </xf>
    <xf numFmtId="0" fontId="16" fillId="0" borderId="0" xfId="1" applyFont="1" applyFill="1"/>
    <xf numFmtId="49" fontId="1" fillId="0" borderId="1" xfId="0" applyNumberFormat="1" applyFont="1" applyFill="1" applyBorder="1" applyAlignment="1">
      <alignment vertical="center" wrapText="1"/>
    </xf>
    <xf numFmtId="0" fontId="17" fillId="0" borderId="0" xfId="1" applyFont="1" applyFill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9" fontId="1" fillId="0" borderId="0" xfId="0" applyNumberFormat="1" applyFont="1" applyFill="1" applyBorder="1" applyAlignment="1" applyProtection="1">
      <alignment horizontal="justify"/>
    </xf>
    <xf numFmtId="0" fontId="18" fillId="0" borderId="7" xfId="0" applyFont="1" applyFill="1" applyBorder="1" applyAlignment="1" applyProtection="1">
      <alignment wrapText="1"/>
    </xf>
    <xf numFmtId="0" fontId="19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4" fillId="0" borderId="2" xfId="1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>
      <alignment horizontal="justify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166" fontId="1" fillId="0" borderId="1" xfId="0" applyNumberFormat="1" applyFont="1" applyFill="1" applyBorder="1"/>
    <xf numFmtId="0" fontId="3" fillId="0" borderId="0" xfId="0" applyFont="1" applyFill="1" applyAlignment="1">
      <alignment horizontal="justify"/>
    </xf>
    <xf numFmtId="0" fontId="6" fillId="0" borderId="0" xfId="1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2" fillId="0" borderId="0" xfId="11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5" fillId="0" borderId="0" xfId="11" applyFont="1" applyFill="1" applyAlignment="1">
      <alignment vertical="center"/>
    </xf>
    <xf numFmtId="0" fontId="20" fillId="0" borderId="0" xfId="11" applyFont="1" applyFill="1" applyAlignment="1">
      <alignment vertical="center"/>
    </xf>
    <xf numFmtId="0" fontId="26" fillId="0" borderId="7" xfId="0" applyFont="1" applyFill="1" applyBorder="1" applyAlignment="1" applyProtection="1">
      <alignment wrapText="1"/>
    </xf>
    <xf numFmtId="0" fontId="20" fillId="0" borderId="0" xfId="0" applyFont="1" applyFill="1" applyAlignment="1">
      <alignment horizontal="right" vertical="center"/>
    </xf>
    <xf numFmtId="0" fontId="24" fillId="0" borderId="1" xfId="11" applyFont="1" applyFill="1" applyBorder="1" applyAlignment="1">
      <alignment horizontal="center" vertical="center" wrapText="1"/>
    </xf>
    <xf numFmtId="0" fontId="24" fillId="0" borderId="1" xfId="1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0" fillId="0" borderId="8" xfId="11" applyNumberFormat="1" applyFont="1" applyFill="1" applyBorder="1" applyAlignment="1">
      <alignment horizontal="center" vertical="center"/>
    </xf>
    <xf numFmtId="0" fontId="20" fillId="0" borderId="9" xfId="11" applyFont="1" applyFill="1" applyBorder="1" applyAlignment="1">
      <alignment horizontal="left" vertical="center"/>
    </xf>
    <xf numFmtId="166" fontId="20" fillId="0" borderId="9" xfId="11" applyNumberFormat="1" applyFont="1" applyFill="1" applyBorder="1" applyAlignment="1">
      <alignment vertical="center"/>
    </xf>
    <xf numFmtId="0" fontId="20" fillId="0" borderId="9" xfId="11" applyFont="1" applyFill="1" applyBorder="1" applyAlignment="1">
      <alignment vertical="center" wrapText="1"/>
    </xf>
    <xf numFmtId="0" fontId="20" fillId="0" borderId="9" xfId="11" applyFont="1" applyFill="1" applyBorder="1" applyAlignment="1">
      <alignment wrapText="1"/>
    </xf>
    <xf numFmtId="166" fontId="20" fillId="0" borderId="9" xfId="11" applyNumberFormat="1" applyFont="1" applyFill="1" applyBorder="1" applyAlignment="1">
      <alignment horizontal="center" wrapText="1"/>
    </xf>
    <xf numFmtId="0" fontId="27" fillId="0" borderId="0" xfId="0" applyFont="1" applyFill="1"/>
    <xf numFmtId="0" fontId="20" fillId="0" borderId="10" xfId="11" applyFont="1" applyFill="1" applyBorder="1" applyAlignment="1">
      <alignment vertical="center" wrapText="1"/>
    </xf>
    <xf numFmtId="0" fontId="20" fillId="0" borderId="2" xfId="11" applyFont="1" applyFill="1" applyBorder="1" applyAlignment="1">
      <alignment wrapText="1"/>
    </xf>
    <xf numFmtId="166" fontId="20" fillId="0" borderId="11" xfId="11" applyNumberFormat="1" applyFont="1" applyFill="1" applyBorder="1" applyAlignment="1">
      <alignment horizontal="center" wrapText="1"/>
    </xf>
    <xf numFmtId="166" fontId="20" fillId="0" borderId="2" xfId="11" applyNumberFormat="1" applyFont="1" applyFill="1" applyBorder="1" applyAlignment="1">
      <alignment horizontal="center" wrapText="1"/>
    </xf>
    <xf numFmtId="166" fontId="20" fillId="0" borderId="12" xfId="11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wrapText="1"/>
    </xf>
    <xf numFmtId="0" fontId="6" fillId="0" borderId="0" xfId="11" applyFont="1" applyFill="1" applyAlignment="1">
      <alignment vertical="center" wrapText="1"/>
    </xf>
    <xf numFmtId="0" fontId="20" fillId="0" borderId="14" xfId="0" applyFont="1" applyFill="1" applyBorder="1" applyAlignment="1">
      <alignment wrapText="1"/>
    </xf>
    <xf numFmtId="0" fontId="20" fillId="0" borderId="6" xfId="0" applyFont="1" applyFill="1" applyBorder="1" applyAlignment="1">
      <alignment wrapText="1"/>
    </xf>
    <xf numFmtId="166" fontId="20" fillId="0" borderId="7" xfId="11" applyNumberFormat="1" applyFont="1" applyFill="1" applyBorder="1" applyAlignment="1">
      <alignment horizontal="center" wrapText="1"/>
    </xf>
    <xf numFmtId="166" fontId="20" fillId="0" borderId="6" xfId="11" applyNumberFormat="1" applyFont="1" applyFill="1" applyBorder="1" applyAlignment="1">
      <alignment horizontal="center" wrapText="1"/>
    </xf>
    <xf numFmtId="166" fontId="20" fillId="0" borderId="15" xfId="11" applyNumberFormat="1" applyFont="1" applyFill="1" applyBorder="1" applyAlignment="1">
      <alignment horizontal="center" wrapText="1"/>
    </xf>
    <xf numFmtId="0" fontId="26" fillId="0" borderId="0" xfId="11" applyFont="1" applyFill="1" applyAlignment="1">
      <alignment horizontal="right" vertical="center"/>
    </xf>
    <xf numFmtId="166" fontId="0" fillId="0" borderId="0" xfId="0" applyNumberFormat="1" applyFill="1"/>
    <xf numFmtId="166" fontId="6" fillId="0" borderId="0" xfId="11" applyNumberFormat="1" applyFont="1" applyFill="1" applyAlignment="1">
      <alignment vertical="center"/>
    </xf>
    <xf numFmtId="0" fontId="6" fillId="0" borderId="0" xfId="11" applyFont="1" applyFill="1" applyBorder="1" applyAlignment="1">
      <alignment vertical="center"/>
    </xf>
    <xf numFmtId="49" fontId="2" fillId="0" borderId="0" xfId="0" applyNumberFormat="1" applyFont="1" applyFill="1" applyAlignment="1"/>
    <xf numFmtId="0" fontId="2" fillId="0" borderId="0" xfId="2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166" fontId="1" fillId="0" borderId="1" xfId="4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 wrapText="1"/>
    </xf>
    <xf numFmtId="166" fontId="1" fillId="0" borderId="1" xfId="4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 applyProtection="1">
      <alignment horizontal="right" wrapText="1"/>
    </xf>
    <xf numFmtId="166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2" applyFont="1" applyFill="1" applyAlignment="1">
      <alignment horizontal="right" vertical="center"/>
    </xf>
    <xf numFmtId="3" fontId="2" fillId="0" borderId="0" xfId="12" applyNumberFormat="1" applyFont="1" applyAlignment="1">
      <alignment horizontal="center" vertical="center" wrapText="1"/>
    </xf>
    <xf numFmtId="0" fontId="2" fillId="0" borderId="0" xfId="12" applyFont="1" applyAlignment="1">
      <alignment vertical="center"/>
    </xf>
    <xf numFmtId="3" fontId="1" fillId="0" borderId="0" xfId="12" applyNumberFormat="1" applyFont="1" applyAlignment="1">
      <alignment horizontal="center" vertical="center" wrapText="1"/>
    </xf>
    <xf numFmtId="3" fontId="2" fillId="0" borderId="0" xfId="12" applyNumberFormat="1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12" applyNumberFormat="1" applyFont="1" applyBorder="1" applyAlignment="1">
      <alignment wrapText="1"/>
    </xf>
    <xf numFmtId="166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/>
    <xf numFmtId="17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6" fillId="0" borderId="0" xfId="0" applyNumberFormat="1" applyFont="1" applyAlignment="1">
      <alignment horizontal="left" vertical="center" wrapText="1"/>
    </xf>
    <xf numFmtId="3" fontId="26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66" fontId="26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168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justify" vertical="center" wrapText="1"/>
    </xf>
    <xf numFmtId="165" fontId="1" fillId="0" borderId="1" xfId="0" applyNumberFormat="1" applyFont="1" applyFill="1" applyBorder="1" applyAlignment="1" applyProtection="1">
      <alignment horizontal="justify" vertical="center" wrapText="1"/>
    </xf>
    <xf numFmtId="0" fontId="21" fillId="0" borderId="1" xfId="1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170" fontId="3" fillId="0" borderId="0" xfId="13" applyNumberFormat="1" applyFont="1" applyFill="1"/>
    <xf numFmtId="49" fontId="2" fillId="0" borderId="1" xfId="5" applyNumberFormat="1" applyFont="1" applyFill="1" applyBorder="1" applyAlignment="1">
      <alignment horizontal="justify" wrapText="1"/>
    </xf>
    <xf numFmtId="0" fontId="2" fillId="0" borderId="1" xfId="5" applyNumberFormat="1" applyFont="1" applyFill="1" applyBorder="1" applyAlignment="1">
      <alignment horizontal="justify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3" fillId="3" borderId="0" xfId="1" applyNumberFormat="1" applyFont="1" applyFill="1"/>
    <xf numFmtId="0" fontId="3" fillId="3" borderId="0" xfId="1" applyFont="1" applyFill="1"/>
    <xf numFmtId="0" fontId="12" fillId="3" borderId="0" xfId="1" applyFont="1" applyFill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wrapText="1"/>
    </xf>
    <xf numFmtId="166" fontId="1" fillId="2" borderId="1" xfId="1" applyNumberFormat="1" applyFont="1" applyFill="1" applyBorder="1" applyAlignment="1" applyProtection="1">
      <alignment horizontal="right" vertical="center" wrapText="1"/>
    </xf>
    <xf numFmtId="166" fontId="2" fillId="2" borderId="1" xfId="1" applyNumberFormat="1" applyFont="1" applyFill="1" applyBorder="1" applyAlignment="1" applyProtection="1">
      <alignment horizontal="right" vertical="center" wrapText="1"/>
    </xf>
    <xf numFmtId="166" fontId="2" fillId="2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2" fillId="2" borderId="1" xfId="5" applyNumberFormat="1" applyFont="1" applyFill="1" applyBorder="1" applyAlignment="1">
      <alignment horizontal="justify" wrapText="1"/>
    </xf>
    <xf numFmtId="166" fontId="2" fillId="2" borderId="1" xfId="4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 applyProtection="1">
      <alignment horizontal="right" wrapText="1"/>
    </xf>
    <xf numFmtId="166" fontId="13" fillId="2" borderId="1" xfId="1" applyNumberFormat="1" applyFont="1" applyFill="1" applyBorder="1" applyAlignment="1" applyProtection="1">
      <alignment horizontal="right" vertical="center" wrapText="1"/>
    </xf>
    <xf numFmtId="166" fontId="14" fillId="2" borderId="1" xfId="1" applyNumberFormat="1" applyFont="1" applyFill="1" applyBorder="1" applyAlignment="1" applyProtection="1">
      <alignment horizontal="right" vertical="center" wrapText="1"/>
    </xf>
    <xf numFmtId="166" fontId="1" fillId="5" borderId="1" xfId="1" applyNumberFormat="1" applyFont="1" applyFill="1" applyBorder="1" applyAlignment="1" applyProtection="1">
      <alignment horizontal="right" vertical="center" wrapText="1"/>
    </xf>
    <xf numFmtId="166" fontId="2" fillId="5" borderId="1" xfId="1" applyNumberFormat="1" applyFont="1" applyFill="1" applyBorder="1" applyAlignment="1" applyProtection="1">
      <alignment horizontal="right" vertical="center" wrapText="1"/>
    </xf>
    <xf numFmtId="166" fontId="13" fillId="5" borderId="1" xfId="1" applyNumberFormat="1" applyFont="1" applyFill="1" applyBorder="1" applyAlignment="1" applyProtection="1">
      <alignment horizontal="right" vertical="center" wrapText="1"/>
    </xf>
    <xf numFmtId="166" fontId="14" fillId="5" borderId="1" xfId="1" applyNumberFormat="1" applyFont="1" applyFill="1" applyBorder="1" applyAlignment="1" applyProtection="1">
      <alignment horizontal="right" vertical="center" wrapText="1"/>
    </xf>
    <xf numFmtId="166" fontId="1" fillId="5" borderId="1" xfId="0" applyNumberFormat="1" applyFont="1" applyFill="1" applyBorder="1" applyAlignment="1" applyProtection="1">
      <alignment horizontal="right" vertical="center" wrapText="1"/>
    </xf>
    <xf numFmtId="166" fontId="2" fillId="5" borderId="1" xfId="0" applyNumberFormat="1" applyFont="1" applyFill="1" applyBorder="1" applyAlignment="1" applyProtection="1">
      <alignment horizontal="right" vertical="center" wrapText="1"/>
    </xf>
    <xf numFmtId="165" fontId="13" fillId="0" borderId="1" xfId="0" applyNumberFormat="1" applyFont="1" applyFill="1" applyBorder="1" applyAlignment="1" applyProtection="1">
      <alignment horizontal="justify" vertical="center" wrapText="1"/>
    </xf>
    <xf numFmtId="49" fontId="14" fillId="0" borderId="1" xfId="0" applyNumberFormat="1" applyFont="1" applyFill="1" applyBorder="1" applyAlignment="1" applyProtection="1">
      <alignment horizontal="justify" vertical="center" wrapText="1"/>
    </xf>
    <xf numFmtId="168" fontId="2" fillId="2" borderId="1" xfId="1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 applyProtection="1">
      <alignment horizontal="justify" vertical="center" wrapText="1"/>
    </xf>
    <xf numFmtId="168" fontId="3" fillId="0" borderId="0" xfId="1" applyNumberFormat="1" applyFont="1" applyFill="1"/>
    <xf numFmtId="168" fontId="14" fillId="2" borderId="1" xfId="1" applyNumberFormat="1" applyFont="1" applyFill="1" applyBorder="1" applyAlignment="1" applyProtection="1">
      <alignment horizontal="right" vertical="center" wrapText="1"/>
    </xf>
    <xf numFmtId="168" fontId="36" fillId="0" borderId="1" xfId="1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166" fontId="2" fillId="6" borderId="1" xfId="1" applyNumberFormat="1" applyFont="1" applyFill="1" applyBorder="1" applyAlignment="1" applyProtection="1">
      <alignment horizontal="right" vertical="center" wrapText="1"/>
    </xf>
    <xf numFmtId="166" fontId="2" fillId="6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vertical="center"/>
    </xf>
    <xf numFmtId="166" fontId="2" fillId="7" borderId="1" xfId="0" applyNumberFormat="1" applyFont="1" applyFill="1" applyBorder="1" applyAlignment="1">
      <alignment horizontal="center" wrapText="1"/>
    </xf>
    <xf numFmtId="0" fontId="3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16" fillId="0" borderId="0" xfId="0" applyFont="1" applyFill="1"/>
    <xf numFmtId="166" fontId="14" fillId="0" borderId="1" xfId="0" applyNumberFormat="1" applyFont="1" applyFill="1" applyBorder="1" applyAlignment="1" applyProtection="1">
      <alignment horizontal="right" vertical="center" wrapText="1"/>
    </xf>
    <xf numFmtId="166" fontId="13" fillId="0" borderId="1" xfId="0" applyNumberFormat="1" applyFont="1" applyFill="1" applyBorder="1" applyAlignment="1" applyProtection="1">
      <alignment horizontal="right" vertical="center" wrapText="1"/>
    </xf>
    <xf numFmtId="166" fontId="14" fillId="5" borderId="1" xfId="0" applyNumberFormat="1" applyFont="1" applyFill="1" applyBorder="1" applyAlignment="1" applyProtection="1">
      <alignment horizontal="right" vertical="center" wrapText="1"/>
    </xf>
    <xf numFmtId="166" fontId="14" fillId="0" borderId="1" xfId="0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166" fontId="37" fillId="2" borderId="1" xfId="0" applyNumberFormat="1" applyFont="1" applyFill="1" applyBorder="1" applyAlignment="1">
      <alignment horizontal="center" wrapText="1"/>
    </xf>
    <xf numFmtId="166" fontId="1" fillId="0" borderId="5" xfId="0" applyNumberFormat="1" applyFont="1" applyFill="1" applyBorder="1" applyAlignment="1">
      <alignment horizontal="center" wrapText="1"/>
    </xf>
    <xf numFmtId="166" fontId="2" fillId="0" borderId="5" xfId="0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66" fontId="14" fillId="8" borderId="1" xfId="0" applyNumberFormat="1" applyFont="1" applyFill="1" applyBorder="1" applyAlignment="1" applyProtection="1">
      <alignment horizontal="right" vertical="center" wrapText="1"/>
    </xf>
    <xf numFmtId="166" fontId="14" fillId="8" borderId="1" xfId="1" applyNumberFormat="1" applyFont="1" applyFill="1" applyBorder="1" applyAlignment="1" applyProtection="1">
      <alignment horizontal="right" vertical="center" wrapText="1"/>
    </xf>
    <xf numFmtId="168" fontId="38" fillId="0" borderId="0" xfId="0" applyNumberFormat="1" applyFont="1" applyFill="1" applyBorder="1" applyAlignment="1"/>
    <xf numFmtId="172" fontId="32" fillId="0" borderId="0" xfId="13" applyNumberFormat="1" applyFont="1" applyFill="1" applyAlignment="1">
      <alignment vertical="center"/>
    </xf>
    <xf numFmtId="166" fontId="2" fillId="4" borderId="1" xfId="1" applyNumberFormat="1" applyFont="1" applyFill="1" applyBorder="1" applyAlignment="1" applyProtection="1">
      <alignment horizontal="right" vertical="center" wrapText="1"/>
    </xf>
    <xf numFmtId="0" fontId="30" fillId="9" borderId="1" xfId="0" applyFont="1" applyFill="1" applyBorder="1" applyAlignment="1">
      <alignment horizontal="justify"/>
    </xf>
    <xf numFmtId="166" fontId="30" fillId="9" borderId="1" xfId="0" applyNumberFormat="1" applyFont="1" applyFill="1" applyBorder="1" applyAlignment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horizontal="justify" wrapText="1"/>
    </xf>
    <xf numFmtId="0" fontId="2" fillId="0" borderId="12" xfId="0" applyFont="1" applyFill="1" applyBorder="1" applyAlignment="1">
      <alignment horizontal="justify"/>
    </xf>
    <xf numFmtId="166" fontId="37" fillId="0" borderId="1" xfId="0" applyNumberFormat="1" applyFont="1" applyFill="1" applyBorder="1" applyAlignment="1">
      <alignment horizontal="center" wrapText="1"/>
    </xf>
    <xf numFmtId="0" fontId="37" fillId="0" borderId="1" xfId="0" applyFont="1" applyFill="1" applyBorder="1" applyAlignment="1">
      <alignment vertical="center"/>
    </xf>
    <xf numFmtId="0" fontId="40" fillId="0" borderId="0" xfId="0" applyFont="1" applyFill="1"/>
    <xf numFmtId="0" fontId="39" fillId="0" borderId="0" xfId="0" applyFont="1" applyFill="1"/>
    <xf numFmtId="0" fontId="2" fillId="0" borderId="0" xfId="1" applyFont="1" applyFill="1" applyBorder="1" applyAlignment="1" applyProtection="1">
      <alignment horizontal="justify"/>
    </xf>
    <xf numFmtId="0" fontId="2" fillId="0" borderId="0" xfId="1" applyFont="1" applyFill="1" applyAlignment="1">
      <alignment horizontal="justify"/>
    </xf>
    <xf numFmtId="49" fontId="1" fillId="0" borderId="1" xfId="1" applyNumberFormat="1" applyFont="1" applyFill="1" applyBorder="1" applyAlignment="1" applyProtection="1">
      <alignment horizontal="justify" wrapText="1"/>
    </xf>
    <xf numFmtId="0" fontId="1" fillId="0" borderId="1" xfId="2" applyFont="1" applyFill="1" applyBorder="1" applyAlignment="1">
      <alignment horizontal="justify" wrapText="1"/>
    </xf>
    <xf numFmtId="49" fontId="13" fillId="0" borderId="1" xfId="1" applyNumberFormat="1" applyFont="1" applyFill="1" applyBorder="1" applyAlignment="1" applyProtection="1">
      <alignment horizontal="justify" wrapText="1"/>
    </xf>
    <xf numFmtId="49" fontId="14" fillId="0" borderId="1" xfId="1" applyNumberFormat="1" applyFont="1" applyFill="1" applyBorder="1" applyAlignment="1" applyProtection="1">
      <alignment horizontal="justify" wrapText="1"/>
    </xf>
    <xf numFmtId="0" fontId="1" fillId="0" borderId="1" xfId="1" applyNumberFormat="1" applyFont="1" applyFill="1" applyBorder="1" applyAlignment="1">
      <alignment horizontal="justify" wrapText="1"/>
    </xf>
    <xf numFmtId="165" fontId="13" fillId="0" borderId="1" xfId="1" applyNumberFormat="1" applyFont="1" applyFill="1" applyBorder="1" applyAlignment="1" applyProtection="1">
      <alignment horizontal="justify" wrapText="1"/>
    </xf>
    <xf numFmtId="49" fontId="1" fillId="0" borderId="1" xfId="1" applyNumberFormat="1" applyFont="1" applyFill="1" applyBorder="1" applyAlignment="1">
      <alignment horizontal="justify" wrapText="1"/>
    </xf>
    <xf numFmtId="0" fontId="2" fillId="0" borderId="1" xfId="1" applyNumberFormat="1" applyFont="1" applyFill="1" applyBorder="1" applyAlignment="1">
      <alignment horizontal="justify" wrapText="1"/>
    </xf>
    <xf numFmtId="0" fontId="13" fillId="0" borderId="1" xfId="1" applyNumberFormat="1" applyFont="1" applyFill="1" applyBorder="1" applyAlignment="1">
      <alignment horizontal="justify" wrapText="1"/>
    </xf>
    <xf numFmtId="0" fontId="14" fillId="0" borderId="1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165" fontId="13" fillId="0" borderId="1" xfId="0" applyNumberFormat="1" applyFont="1" applyFill="1" applyBorder="1" applyAlignment="1" applyProtection="1">
      <alignment horizontal="justify" wrapText="1"/>
    </xf>
    <xf numFmtId="49" fontId="14" fillId="0" borderId="1" xfId="0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49" fontId="13" fillId="0" borderId="1" xfId="0" applyNumberFormat="1" applyFont="1" applyFill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justify" wrapText="1"/>
    </xf>
    <xf numFmtId="165" fontId="1" fillId="0" borderId="1" xfId="1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 applyProtection="1">
      <alignment horizontal="justify" wrapText="1"/>
    </xf>
    <xf numFmtId="49" fontId="1" fillId="0" borderId="1" xfId="2" applyNumberFormat="1" applyFont="1" applyFill="1" applyBorder="1" applyAlignment="1">
      <alignment horizontal="justify" wrapText="1"/>
    </xf>
    <xf numFmtId="0" fontId="3" fillId="3" borderId="0" xfId="1" applyFont="1" applyFill="1" applyAlignment="1">
      <alignment horizontal="justify"/>
    </xf>
    <xf numFmtId="0" fontId="3" fillId="0" borderId="0" xfId="1" applyFont="1" applyFill="1" applyAlignment="1">
      <alignment horizontal="justify"/>
    </xf>
    <xf numFmtId="0" fontId="31" fillId="0" borderId="0" xfId="1" applyFont="1" applyFill="1"/>
    <xf numFmtId="166" fontId="20" fillId="0" borderId="0" xfId="11" applyNumberFormat="1" applyFont="1" applyFill="1" applyBorder="1" applyAlignment="1">
      <alignment horizontal="center" wrapText="1"/>
    </xf>
    <xf numFmtId="166" fontId="20" fillId="0" borderId="13" xfId="11" applyNumberFormat="1" applyFont="1" applyFill="1" applyBorder="1" applyAlignment="1">
      <alignment horizontal="center" wrapText="1"/>
    </xf>
    <xf numFmtId="0" fontId="2" fillId="0" borderId="0" xfId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 wrapText="1"/>
    </xf>
    <xf numFmtId="49" fontId="2" fillId="0" borderId="1" xfId="1" applyNumberFormat="1" applyFont="1" applyFill="1" applyBorder="1" applyAlignment="1" applyProtection="1">
      <alignment horizontal="center" wrapText="1"/>
    </xf>
    <xf numFmtId="49" fontId="13" fillId="0" borderId="1" xfId="1" applyNumberFormat="1" applyFont="1" applyFill="1" applyBorder="1" applyAlignment="1" applyProtection="1">
      <alignment horizontal="center" wrapText="1"/>
    </xf>
    <xf numFmtId="49" fontId="14" fillId="0" borderId="1" xfId="1" applyNumberFormat="1" applyFont="1" applyFill="1" applyBorder="1" applyAlignment="1" applyProtection="1">
      <alignment horizontal="center" wrapText="1"/>
    </xf>
    <xf numFmtId="49" fontId="1" fillId="0" borderId="1" xfId="1" applyNumberFormat="1" applyFont="1" applyFill="1" applyBorder="1" applyAlignment="1">
      <alignment horizontal="center" wrapText="1"/>
    </xf>
    <xf numFmtId="49" fontId="13" fillId="0" borderId="1" xfId="1" applyNumberFormat="1" applyFont="1" applyFill="1" applyBorder="1" applyAlignment="1">
      <alignment horizontal="center" wrapText="1"/>
    </xf>
    <xf numFmtId="49" fontId="14" fillId="0" borderId="1" xfId="1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49" fontId="14" fillId="0" borderId="1" xfId="2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center" wrapText="1"/>
    </xf>
    <xf numFmtId="49" fontId="13" fillId="0" borderId="1" xfId="0" applyNumberFormat="1" applyFont="1" applyFill="1" applyBorder="1" applyAlignment="1" applyProtection="1">
      <alignment horizontal="center" wrapText="1"/>
    </xf>
    <xf numFmtId="49" fontId="14" fillId="0" borderId="1" xfId="0" applyNumberFormat="1" applyFont="1" applyFill="1" applyBorder="1" applyAlignment="1" applyProtection="1">
      <alignment horizontal="center" wrapText="1"/>
    </xf>
    <xf numFmtId="49" fontId="3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35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49" fontId="13" fillId="0" borderId="6" xfId="1" applyNumberFormat="1" applyFont="1" applyFill="1" applyBorder="1" applyAlignment="1">
      <alignment horizontal="center" wrapText="1"/>
    </xf>
    <xf numFmtId="49" fontId="14" fillId="0" borderId="6" xfId="1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  <xf numFmtId="49" fontId="1" fillId="0" borderId="6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 applyProtection="1">
      <alignment horizontal="justify" vertical="center" wrapText="1"/>
    </xf>
    <xf numFmtId="166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2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center" wrapText="1"/>
    </xf>
    <xf numFmtId="0" fontId="3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left"/>
    </xf>
    <xf numFmtId="49" fontId="1" fillId="0" borderId="4" xfId="1" applyNumberFormat="1" applyFont="1" applyFill="1" applyBorder="1" applyAlignment="1" applyProtection="1">
      <alignment horizontal="left"/>
    </xf>
    <xf numFmtId="49" fontId="1" fillId="0" borderId="5" xfId="1" applyNumberFormat="1" applyFont="1" applyFill="1" applyBorder="1" applyAlignment="1" applyProtection="1">
      <alignment horizontal="left"/>
    </xf>
    <xf numFmtId="0" fontId="24" fillId="0" borderId="0" xfId="11" applyFont="1" applyFill="1" applyAlignment="1">
      <alignment horizontal="center" vertical="center" wrapText="1"/>
    </xf>
    <xf numFmtId="0" fontId="24" fillId="0" borderId="0" xfId="11" applyFont="1" applyFill="1" applyAlignment="1">
      <alignment horizontal="center" vertical="center"/>
    </xf>
    <xf numFmtId="0" fontId="19" fillId="0" borderId="2" xfId="11" applyFont="1" applyFill="1" applyBorder="1" applyAlignment="1">
      <alignment horizontal="center" wrapText="1"/>
    </xf>
    <xf numFmtId="0" fontId="19" fillId="0" borderId="6" xfId="11" applyFont="1" applyFill="1" applyBorder="1" applyAlignment="1">
      <alignment horizontal="center" wrapText="1"/>
    </xf>
    <xf numFmtId="0" fontId="24" fillId="0" borderId="1" xfId="11" applyFont="1" applyFill="1" applyBorder="1" applyAlignment="1">
      <alignment wrapText="1"/>
    </xf>
    <xf numFmtId="166" fontId="24" fillId="0" borderId="2" xfId="11" applyNumberFormat="1" applyFont="1" applyFill="1" applyBorder="1" applyAlignment="1">
      <alignment horizontal="center" wrapText="1"/>
    </xf>
    <xf numFmtId="166" fontId="24" fillId="0" borderId="6" xfId="11" applyNumberFormat="1" applyFont="1" applyFill="1" applyBorder="1" applyAlignment="1">
      <alignment horizontal="center" wrapText="1"/>
    </xf>
    <xf numFmtId="3" fontId="1" fillId="0" borderId="0" xfId="12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</cellXfs>
  <cellStyles count="14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Лист1" xfId="12"/>
    <cellStyle name="Обычный_прил.3,5,7  к реш.  Расходы 2009-2011" xfId="11"/>
    <cellStyle name="Обычный_прил.4,6,8-11 к реш.  Расходы 2009-2011" xfId="10"/>
    <cellStyle name="Процентный" xfId="13" builtinId="5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99FF"/>
      <color rgb="FF0000FF"/>
      <color rgb="FFFFCCCC"/>
      <color rgb="FFFFFFFF"/>
      <color rgb="FFFFFFCC"/>
      <color rgb="FFFFCC99"/>
      <color rgb="FFFFC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5"/>
  <sheetViews>
    <sheetView zoomScaleNormal="100" workbookViewId="0">
      <selection activeCell="B15" sqref="B15"/>
    </sheetView>
  </sheetViews>
  <sheetFormatPr defaultRowHeight="15.75" x14ac:dyDescent="0.2"/>
  <cols>
    <col min="1" max="1" width="27.42578125" style="204" customWidth="1"/>
    <col min="2" max="2" width="121.28515625" style="3" customWidth="1"/>
    <col min="3" max="4" width="15.7109375" style="3" hidden="1" customWidth="1"/>
    <col min="5" max="5" width="15.7109375" style="3" customWidth="1"/>
    <col min="6" max="7" width="15.7109375" style="3" hidden="1" customWidth="1"/>
    <col min="8" max="8" width="15.7109375" style="3" customWidth="1"/>
    <col min="9" max="9" width="15.7109375" style="3" hidden="1" customWidth="1"/>
    <col min="10" max="10" width="16" style="3" hidden="1" customWidth="1"/>
    <col min="11" max="11" width="15.85546875" style="3" customWidth="1"/>
    <col min="12" max="12" width="20.7109375" style="3" customWidth="1"/>
    <col min="13" max="259" width="9.140625" style="3"/>
    <col min="260" max="260" width="6.28515625" style="3" customWidth="1"/>
    <col min="261" max="261" width="24" style="3" customWidth="1"/>
    <col min="262" max="262" width="121.28515625" style="3" customWidth="1"/>
    <col min="263" max="265" width="15.7109375" style="3" customWidth="1"/>
    <col min="266" max="266" width="25.5703125" style="3" customWidth="1"/>
    <col min="267" max="267" width="23.5703125" style="3" customWidth="1"/>
    <col min="268" max="515" width="9.140625" style="3"/>
    <col min="516" max="516" width="6.28515625" style="3" customWidth="1"/>
    <col min="517" max="517" width="24" style="3" customWidth="1"/>
    <col min="518" max="518" width="121.28515625" style="3" customWidth="1"/>
    <col min="519" max="521" width="15.7109375" style="3" customWidth="1"/>
    <col min="522" max="522" width="25.5703125" style="3" customWidth="1"/>
    <col min="523" max="523" width="23.5703125" style="3" customWidth="1"/>
    <col min="524" max="771" width="9.140625" style="3"/>
    <col min="772" max="772" width="6.28515625" style="3" customWidth="1"/>
    <col min="773" max="773" width="24" style="3" customWidth="1"/>
    <col min="774" max="774" width="121.28515625" style="3" customWidth="1"/>
    <col min="775" max="777" width="15.7109375" style="3" customWidth="1"/>
    <col min="778" max="778" width="25.5703125" style="3" customWidth="1"/>
    <col min="779" max="779" width="23.5703125" style="3" customWidth="1"/>
    <col min="780" max="1027" width="9.140625" style="3"/>
    <col min="1028" max="1028" width="6.28515625" style="3" customWidth="1"/>
    <col min="1029" max="1029" width="24" style="3" customWidth="1"/>
    <col min="1030" max="1030" width="121.28515625" style="3" customWidth="1"/>
    <col min="1031" max="1033" width="15.7109375" style="3" customWidth="1"/>
    <col min="1034" max="1034" width="25.5703125" style="3" customWidth="1"/>
    <col min="1035" max="1035" width="23.5703125" style="3" customWidth="1"/>
    <col min="1036" max="1283" width="9.140625" style="3"/>
    <col min="1284" max="1284" width="6.28515625" style="3" customWidth="1"/>
    <col min="1285" max="1285" width="24" style="3" customWidth="1"/>
    <col min="1286" max="1286" width="121.28515625" style="3" customWidth="1"/>
    <col min="1287" max="1289" width="15.7109375" style="3" customWidth="1"/>
    <col min="1290" max="1290" width="25.5703125" style="3" customWidth="1"/>
    <col min="1291" max="1291" width="23.5703125" style="3" customWidth="1"/>
    <col min="1292" max="1539" width="9.140625" style="3"/>
    <col min="1540" max="1540" width="6.28515625" style="3" customWidth="1"/>
    <col min="1541" max="1541" width="24" style="3" customWidth="1"/>
    <col min="1542" max="1542" width="121.28515625" style="3" customWidth="1"/>
    <col min="1543" max="1545" width="15.7109375" style="3" customWidth="1"/>
    <col min="1546" max="1546" width="25.5703125" style="3" customWidth="1"/>
    <col min="1547" max="1547" width="23.5703125" style="3" customWidth="1"/>
    <col min="1548" max="1795" width="9.140625" style="3"/>
    <col min="1796" max="1796" width="6.28515625" style="3" customWidth="1"/>
    <col min="1797" max="1797" width="24" style="3" customWidth="1"/>
    <col min="1798" max="1798" width="121.28515625" style="3" customWidth="1"/>
    <col min="1799" max="1801" width="15.7109375" style="3" customWidth="1"/>
    <col min="1802" max="1802" width="25.5703125" style="3" customWidth="1"/>
    <col min="1803" max="1803" width="23.5703125" style="3" customWidth="1"/>
    <col min="1804" max="2051" width="9.140625" style="3"/>
    <col min="2052" max="2052" width="6.28515625" style="3" customWidth="1"/>
    <col min="2053" max="2053" width="24" style="3" customWidth="1"/>
    <col min="2054" max="2054" width="121.28515625" style="3" customWidth="1"/>
    <col min="2055" max="2057" width="15.7109375" style="3" customWidth="1"/>
    <col min="2058" max="2058" width="25.5703125" style="3" customWidth="1"/>
    <col min="2059" max="2059" width="23.5703125" style="3" customWidth="1"/>
    <col min="2060" max="2307" width="9.140625" style="3"/>
    <col min="2308" max="2308" width="6.28515625" style="3" customWidth="1"/>
    <col min="2309" max="2309" width="24" style="3" customWidth="1"/>
    <col min="2310" max="2310" width="121.28515625" style="3" customWidth="1"/>
    <col min="2311" max="2313" width="15.7109375" style="3" customWidth="1"/>
    <col min="2314" max="2314" width="25.5703125" style="3" customWidth="1"/>
    <col min="2315" max="2315" width="23.5703125" style="3" customWidth="1"/>
    <col min="2316" max="2563" width="9.140625" style="3"/>
    <col min="2564" max="2564" width="6.28515625" style="3" customWidth="1"/>
    <col min="2565" max="2565" width="24" style="3" customWidth="1"/>
    <col min="2566" max="2566" width="121.28515625" style="3" customWidth="1"/>
    <col min="2567" max="2569" width="15.7109375" style="3" customWidth="1"/>
    <col min="2570" max="2570" width="25.5703125" style="3" customWidth="1"/>
    <col min="2571" max="2571" width="23.5703125" style="3" customWidth="1"/>
    <col min="2572" max="2819" width="9.140625" style="3"/>
    <col min="2820" max="2820" width="6.28515625" style="3" customWidth="1"/>
    <col min="2821" max="2821" width="24" style="3" customWidth="1"/>
    <col min="2822" max="2822" width="121.28515625" style="3" customWidth="1"/>
    <col min="2823" max="2825" width="15.7109375" style="3" customWidth="1"/>
    <col min="2826" max="2826" width="25.5703125" style="3" customWidth="1"/>
    <col min="2827" max="2827" width="23.5703125" style="3" customWidth="1"/>
    <col min="2828" max="3075" width="9.140625" style="3"/>
    <col min="3076" max="3076" width="6.28515625" style="3" customWidth="1"/>
    <col min="3077" max="3077" width="24" style="3" customWidth="1"/>
    <col min="3078" max="3078" width="121.28515625" style="3" customWidth="1"/>
    <col min="3079" max="3081" width="15.7109375" style="3" customWidth="1"/>
    <col min="3082" max="3082" width="25.5703125" style="3" customWidth="1"/>
    <col min="3083" max="3083" width="23.5703125" style="3" customWidth="1"/>
    <col min="3084" max="3331" width="9.140625" style="3"/>
    <col min="3332" max="3332" width="6.28515625" style="3" customWidth="1"/>
    <col min="3333" max="3333" width="24" style="3" customWidth="1"/>
    <col min="3334" max="3334" width="121.28515625" style="3" customWidth="1"/>
    <col min="3335" max="3337" width="15.7109375" style="3" customWidth="1"/>
    <col min="3338" max="3338" width="25.5703125" style="3" customWidth="1"/>
    <col min="3339" max="3339" width="23.5703125" style="3" customWidth="1"/>
    <col min="3340" max="3587" width="9.140625" style="3"/>
    <col min="3588" max="3588" width="6.28515625" style="3" customWidth="1"/>
    <col min="3589" max="3589" width="24" style="3" customWidth="1"/>
    <col min="3590" max="3590" width="121.28515625" style="3" customWidth="1"/>
    <col min="3591" max="3593" width="15.7109375" style="3" customWidth="1"/>
    <col min="3594" max="3594" width="25.5703125" style="3" customWidth="1"/>
    <col min="3595" max="3595" width="23.5703125" style="3" customWidth="1"/>
    <col min="3596" max="3843" width="9.140625" style="3"/>
    <col min="3844" max="3844" width="6.28515625" style="3" customWidth="1"/>
    <col min="3845" max="3845" width="24" style="3" customWidth="1"/>
    <col min="3846" max="3846" width="121.28515625" style="3" customWidth="1"/>
    <col min="3847" max="3849" width="15.7109375" style="3" customWidth="1"/>
    <col min="3850" max="3850" width="25.5703125" style="3" customWidth="1"/>
    <col min="3851" max="3851" width="23.5703125" style="3" customWidth="1"/>
    <col min="3852" max="4099" width="9.140625" style="3"/>
    <col min="4100" max="4100" width="6.28515625" style="3" customWidth="1"/>
    <col min="4101" max="4101" width="24" style="3" customWidth="1"/>
    <col min="4102" max="4102" width="121.28515625" style="3" customWidth="1"/>
    <col min="4103" max="4105" width="15.7109375" style="3" customWidth="1"/>
    <col min="4106" max="4106" width="25.5703125" style="3" customWidth="1"/>
    <col min="4107" max="4107" width="23.5703125" style="3" customWidth="1"/>
    <col min="4108" max="4355" width="9.140625" style="3"/>
    <col min="4356" max="4356" width="6.28515625" style="3" customWidth="1"/>
    <col min="4357" max="4357" width="24" style="3" customWidth="1"/>
    <col min="4358" max="4358" width="121.28515625" style="3" customWidth="1"/>
    <col min="4359" max="4361" width="15.7109375" style="3" customWidth="1"/>
    <col min="4362" max="4362" width="25.5703125" style="3" customWidth="1"/>
    <col min="4363" max="4363" width="23.5703125" style="3" customWidth="1"/>
    <col min="4364" max="4611" width="9.140625" style="3"/>
    <col min="4612" max="4612" width="6.28515625" style="3" customWidth="1"/>
    <col min="4613" max="4613" width="24" style="3" customWidth="1"/>
    <col min="4614" max="4614" width="121.28515625" style="3" customWidth="1"/>
    <col min="4615" max="4617" width="15.7109375" style="3" customWidth="1"/>
    <col min="4618" max="4618" width="25.5703125" style="3" customWidth="1"/>
    <col min="4619" max="4619" width="23.5703125" style="3" customWidth="1"/>
    <col min="4620" max="4867" width="9.140625" style="3"/>
    <col min="4868" max="4868" width="6.28515625" style="3" customWidth="1"/>
    <col min="4869" max="4869" width="24" style="3" customWidth="1"/>
    <col min="4870" max="4870" width="121.28515625" style="3" customWidth="1"/>
    <col min="4871" max="4873" width="15.7109375" style="3" customWidth="1"/>
    <col min="4874" max="4874" width="25.5703125" style="3" customWidth="1"/>
    <col min="4875" max="4875" width="23.5703125" style="3" customWidth="1"/>
    <col min="4876" max="5123" width="9.140625" style="3"/>
    <col min="5124" max="5124" width="6.28515625" style="3" customWidth="1"/>
    <col min="5125" max="5125" width="24" style="3" customWidth="1"/>
    <col min="5126" max="5126" width="121.28515625" style="3" customWidth="1"/>
    <col min="5127" max="5129" width="15.7109375" style="3" customWidth="1"/>
    <col min="5130" max="5130" width="25.5703125" style="3" customWidth="1"/>
    <col min="5131" max="5131" width="23.5703125" style="3" customWidth="1"/>
    <col min="5132" max="5379" width="9.140625" style="3"/>
    <col min="5380" max="5380" width="6.28515625" style="3" customWidth="1"/>
    <col min="5381" max="5381" width="24" style="3" customWidth="1"/>
    <col min="5382" max="5382" width="121.28515625" style="3" customWidth="1"/>
    <col min="5383" max="5385" width="15.7109375" style="3" customWidth="1"/>
    <col min="5386" max="5386" width="25.5703125" style="3" customWidth="1"/>
    <col min="5387" max="5387" width="23.5703125" style="3" customWidth="1"/>
    <col min="5388" max="5635" width="9.140625" style="3"/>
    <col min="5636" max="5636" width="6.28515625" style="3" customWidth="1"/>
    <col min="5637" max="5637" width="24" style="3" customWidth="1"/>
    <col min="5638" max="5638" width="121.28515625" style="3" customWidth="1"/>
    <col min="5639" max="5641" width="15.7109375" style="3" customWidth="1"/>
    <col min="5642" max="5642" width="25.5703125" style="3" customWidth="1"/>
    <col min="5643" max="5643" width="23.5703125" style="3" customWidth="1"/>
    <col min="5644" max="5891" width="9.140625" style="3"/>
    <col min="5892" max="5892" width="6.28515625" style="3" customWidth="1"/>
    <col min="5893" max="5893" width="24" style="3" customWidth="1"/>
    <col min="5894" max="5894" width="121.28515625" style="3" customWidth="1"/>
    <col min="5895" max="5897" width="15.7109375" style="3" customWidth="1"/>
    <col min="5898" max="5898" width="25.5703125" style="3" customWidth="1"/>
    <col min="5899" max="5899" width="23.5703125" style="3" customWidth="1"/>
    <col min="5900" max="6147" width="9.140625" style="3"/>
    <col min="6148" max="6148" width="6.28515625" style="3" customWidth="1"/>
    <col min="6149" max="6149" width="24" style="3" customWidth="1"/>
    <col min="6150" max="6150" width="121.28515625" style="3" customWidth="1"/>
    <col min="6151" max="6153" width="15.7109375" style="3" customWidth="1"/>
    <col min="6154" max="6154" width="25.5703125" style="3" customWidth="1"/>
    <col min="6155" max="6155" width="23.5703125" style="3" customWidth="1"/>
    <col min="6156" max="6403" width="9.140625" style="3"/>
    <col min="6404" max="6404" width="6.28515625" style="3" customWidth="1"/>
    <col min="6405" max="6405" width="24" style="3" customWidth="1"/>
    <col min="6406" max="6406" width="121.28515625" style="3" customWidth="1"/>
    <col min="6407" max="6409" width="15.7109375" style="3" customWidth="1"/>
    <col min="6410" max="6410" width="25.5703125" style="3" customWidth="1"/>
    <col min="6411" max="6411" width="23.5703125" style="3" customWidth="1"/>
    <col min="6412" max="6659" width="9.140625" style="3"/>
    <col min="6660" max="6660" width="6.28515625" style="3" customWidth="1"/>
    <col min="6661" max="6661" width="24" style="3" customWidth="1"/>
    <col min="6662" max="6662" width="121.28515625" style="3" customWidth="1"/>
    <col min="6663" max="6665" width="15.7109375" style="3" customWidth="1"/>
    <col min="6666" max="6666" width="25.5703125" style="3" customWidth="1"/>
    <col min="6667" max="6667" width="23.5703125" style="3" customWidth="1"/>
    <col min="6668" max="6915" width="9.140625" style="3"/>
    <col min="6916" max="6916" width="6.28515625" style="3" customWidth="1"/>
    <col min="6917" max="6917" width="24" style="3" customWidth="1"/>
    <col min="6918" max="6918" width="121.28515625" style="3" customWidth="1"/>
    <col min="6919" max="6921" width="15.7109375" style="3" customWidth="1"/>
    <col min="6922" max="6922" width="25.5703125" style="3" customWidth="1"/>
    <col min="6923" max="6923" width="23.5703125" style="3" customWidth="1"/>
    <col min="6924" max="7171" width="9.140625" style="3"/>
    <col min="7172" max="7172" width="6.28515625" style="3" customWidth="1"/>
    <col min="7173" max="7173" width="24" style="3" customWidth="1"/>
    <col min="7174" max="7174" width="121.28515625" style="3" customWidth="1"/>
    <col min="7175" max="7177" width="15.7109375" style="3" customWidth="1"/>
    <col min="7178" max="7178" width="25.5703125" style="3" customWidth="1"/>
    <col min="7179" max="7179" width="23.5703125" style="3" customWidth="1"/>
    <col min="7180" max="7427" width="9.140625" style="3"/>
    <col min="7428" max="7428" width="6.28515625" style="3" customWidth="1"/>
    <col min="7429" max="7429" width="24" style="3" customWidth="1"/>
    <col min="7430" max="7430" width="121.28515625" style="3" customWidth="1"/>
    <col min="7431" max="7433" width="15.7109375" style="3" customWidth="1"/>
    <col min="7434" max="7434" width="25.5703125" style="3" customWidth="1"/>
    <col min="7435" max="7435" width="23.5703125" style="3" customWidth="1"/>
    <col min="7436" max="7683" width="9.140625" style="3"/>
    <col min="7684" max="7684" width="6.28515625" style="3" customWidth="1"/>
    <col min="7685" max="7685" width="24" style="3" customWidth="1"/>
    <col min="7686" max="7686" width="121.28515625" style="3" customWidth="1"/>
    <col min="7687" max="7689" width="15.7109375" style="3" customWidth="1"/>
    <col min="7690" max="7690" width="25.5703125" style="3" customWidth="1"/>
    <col min="7691" max="7691" width="23.5703125" style="3" customWidth="1"/>
    <col min="7692" max="7939" width="9.140625" style="3"/>
    <col min="7940" max="7940" width="6.28515625" style="3" customWidth="1"/>
    <col min="7941" max="7941" width="24" style="3" customWidth="1"/>
    <col min="7942" max="7942" width="121.28515625" style="3" customWidth="1"/>
    <col min="7943" max="7945" width="15.7109375" style="3" customWidth="1"/>
    <col min="7946" max="7946" width="25.5703125" style="3" customWidth="1"/>
    <col min="7947" max="7947" width="23.5703125" style="3" customWidth="1"/>
    <col min="7948" max="8195" width="9.140625" style="3"/>
    <col min="8196" max="8196" width="6.28515625" style="3" customWidth="1"/>
    <col min="8197" max="8197" width="24" style="3" customWidth="1"/>
    <col min="8198" max="8198" width="121.28515625" style="3" customWidth="1"/>
    <col min="8199" max="8201" width="15.7109375" style="3" customWidth="1"/>
    <col min="8202" max="8202" width="25.5703125" style="3" customWidth="1"/>
    <col min="8203" max="8203" width="23.5703125" style="3" customWidth="1"/>
    <col min="8204" max="8451" width="9.140625" style="3"/>
    <col min="8452" max="8452" width="6.28515625" style="3" customWidth="1"/>
    <col min="8453" max="8453" width="24" style="3" customWidth="1"/>
    <col min="8454" max="8454" width="121.28515625" style="3" customWidth="1"/>
    <col min="8455" max="8457" width="15.7109375" style="3" customWidth="1"/>
    <col min="8458" max="8458" width="25.5703125" style="3" customWidth="1"/>
    <col min="8459" max="8459" width="23.5703125" style="3" customWidth="1"/>
    <col min="8460" max="8707" width="9.140625" style="3"/>
    <col min="8708" max="8708" width="6.28515625" style="3" customWidth="1"/>
    <col min="8709" max="8709" width="24" style="3" customWidth="1"/>
    <col min="8710" max="8710" width="121.28515625" style="3" customWidth="1"/>
    <col min="8711" max="8713" width="15.7109375" style="3" customWidth="1"/>
    <col min="8714" max="8714" width="25.5703125" style="3" customWidth="1"/>
    <col min="8715" max="8715" width="23.5703125" style="3" customWidth="1"/>
    <col min="8716" max="8963" width="9.140625" style="3"/>
    <col min="8964" max="8964" width="6.28515625" style="3" customWidth="1"/>
    <col min="8965" max="8965" width="24" style="3" customWidth="1"/>
    <col min="8966" max="8966" width="121.28515625" style="3" customWidth="1"/>
    <col min="8967" max="8969" width="15.7109375" style="3" customWidth="1"/>
    <col min="8970" max="8970" width="25.5703125" style="3" customWidth="1"/>
    <col min="8971" max="8971" width="23.5703125" style="3" customWidth="1"/>
    <col min="8972" max="9219" width="9.140625" style="3"/>
    <col min="9220" max="9220" width="6.28515625" style="3" customWidth="1"/>
    <col min="9221" max="9221" width="24" style="3" customWidth="1"/>
    <col min="9222" max="9222" width="121.28515625" style="3" customWidth="1"/>
    <col min="9223" max="9225" width="15.7109375" style="3" customWidth="1"/>
    <col min="9226" max="9226" width="25.5703125" style="3" customWidth="1"/>
    <col min="9227" max="9227" width="23.5703125" style="3" customWidth="1"/>
    <col min="9228" max="9475" width="9.140625" style="3"/>
    <col min="9476" max="9476" width="6.28515625" style="3" customWidth="1"/>
    <col min="9477" max="9477" width="24" style="3" customWidth="1"/>
    <col min="9478" max="9478" width="121.28515625" style="3" customWidth="1"/>
    <col min="9479" max="9481" width="15.7109375" style="3" customWidth="1"/>
    <col min="9482" max="9482" width="25.5703125" style="3" customWidth="1"/>
    <col min="9483" max="9483" width="23.5703125" style="3" customWidth="1"/>
    <col min="9484" max="9731" width="9.140625" style="3"/>
    <col min="9732" max="9732" width="6.28515625" style="3" customWidth="1"/>
    <col min="9733" max="9733" width="24" style="3" customWidth="1"/>
    <col min="9734" max="9734" width="121.28515625" style="3" customWidth="1"/>
    <col min="9735" max="9737" width="15.7109375" style="3" customWidth="1"/>
    <col min="9738" max="9738" width="25.5703125" style="3" customWidth="1"/>
    <col min="9739" max="9739" width="23.5703125" style="3" customWidth="1"/>
    <col min="9740" max="9987" width="9.140625" style="3"/>
    <col min="9988" max="9988" width="6.28515625" style="3" customWidth="1"/>
    <col min="9989" max="9989" width="24" style="3" customWidth="1"/>
    <col min="9990" max="9990" width="121.28515625" style="3" customWidth="1"/>
    <col min="9991" max="9993" width="15.7109375" style="3" customWidth="1"/>
    <col min="9994" max="9994" width="25.5703125" style="3" customWidth="1"/>
    <col min="9995" max="9995" width="23.5703125" style="3" customWidth="1"/>
    <col min="9996" max="10243" width="9.140625" style="3"/>
    <col min="10244" max="10244" width="6.28515625" style="3" customWidth="1"/>
    <col min="10245" max="10245" width="24" style="3" customWidth="1"/>
    <col min="10246" max="10246" width="121.28515625" style="3" customWidth="1"/>
    <col min="10247" max="10249" width="15.7109375" style="3" customWidth="1"/>
    <col min="10250" max="10250" width="25.5703125" style="3" customWidth="1"/>
    <col min="10251" max="10251" width="23.5703125" style="3" customWidth="1"/>
    <col min="10252" max="10499" width="9.140625" style="3"/>
    <col min="10500" max="10500" width="6.28515625" style="3" customWidth="1"/>
    <col min="10501" max="10501" width="24" style="3" customWidth="1"/>
    <col min="10502" max="10502" width="121.28515625" style="3" customWidth="1"/>
    <col min="10503" max="10505" width="15.7109375" style="3" customWidth="1"/>
    <col min="10506" max="10506" width="25.5703125" style="3" customWidth="1"/>
    <col min="10507" max="10507" width="23.5703125" style="3" customWidth="1"/>
    <col min="10508" max="10755" width="9.140625" style="3"/>
    <col min="10756" max="10756" width="6.28515625" style="3" customWidth="1"/>
    <col min="10757" max="10757" width="24" style="3" customWidth="1"/>
    <col min="10758" max="10758" width="121.28515625" style="3" customWidth="1"/>
    <col min="10759" max="10761" width="15.7109375" style="3" customWidth="1"/>
    <col min="10762" max="10762" width="25.5703125" style="3" customWidth="1"/>
    <col min="10763" max="10763" width="23.5703125" style="3" customWidth="1"/>
    <col min="10764" max="11011" width="9.140625" style="3"/>
    <col min="11012" max="11012" width="6.28515625" style="3" customWidth="1"/>
    <col min="11013" max="11013" width="24" style="3" customWidth="1"/>
    <col min="11014" max="11014" width="121.28515625" style="3" customWidth="1"/>
    <col min="11015" max="11017" width="15.7109375" style="3" customWidth="1"/>
    <col min="11018" max="11018" width="25.5703125" style="3" customWidth="1"/>
    <col min="11019" max="11019" width="23.5703125" style="3" customWidth="1"/>
    <col min="11020" max="11267" width="9.140625" style="3"/>
    <col min="11268" max="11268" width="6.28515625" style="3" customWidth="1"/>
    <col min="11269" max="11269" width="24" style="3" customWidth="1"/>
    <col min="11270" max="11270" width="121.28515625" style="3" customWidth="1"/>
    <col min="11271" max="11273" width="15.7109375" style="3" customWidth="1"/>
    <col min="11274" max="11274" width="25.5703125" style="3" customWidth="1"/>
    <col min="11275" max="11275" width="23.5703125" style="3" customWidth="1"/>
    <col min="11276" max="11523" width="9.140625" style="3"/>
    <col min="11524" max="11524" width="6.28515625" style="3" customWidth="1"/>
    <col min="11525" max="11525" width="24" style="3" customWidth="1"/>
    <col min="11526" max="11526" width="121.28515625" style="3" customWidth="1"/>
    <col min="11527" max="11529" width="15.7109375" style="3" customWidth="1"/>
    <col min="11530" max="11530" width="25.5703125" style="3" customWidth="1"/>
    <col min="11531" max="11531" width="23.5703125" style="3" customWidth="1"/>
    <col min="11532" max="11779" width="9.140625" style="3"/>
    <col min="11780" max="11780" width="6.28515625" style="3" customWidth="1"/>
    <col min="11781" max="11781" width="24" style="3" customWidth="1"/>
    <col min="11782" max="11782" width="121.28515625" style="3" customWidth="1"/>
    <col min="11783" max="11785" width="15.7109375" style="3" customWidth="1"/>
    <col min="11786" max="11786" width="25.5703125" style="3" customWidth="1"/>
    <col min="11787" max="11787" width="23.5703125" style="3" customWidth="1"/>
    <col min="11788" max="12035" width="9.140625" style="3"/>
    <col min="12036" max="12036" width="6.28515625" style="3" customWidth="1"/>
    <col min="12037" max="12037" width="24" style="3" customWidth="1"/>
    <col min="12038" max="12038" width="121.28515625" style="3" customWidth="1"/>
    <col min="12039" max="12041" width="15.7109375" style="3" customWidth="1"/>
    <col min="12042" max="12042" width="25.5703125" style="3" customWidth="1"/>
    <col min="12043" max="12043" width="23.5703125" style="3" customWidth="1"/>
    <col min="12044" max="12291" width="9.140625" style="3"/>
    <col min="12292" max="12292" width="6.28515625" style="3" customWidth="1"/>
    <col min="12293" max="12293" width="24" style="3" customWidth="1"/>
    <col min="12294" max="12294" width="121.28515625" style="3" customWidth="1"/>
    <col min="12295" max="12297" width="15.7109375" style="3" customWidth="1"/>
    <col min="12298" max="12298" width="25.5703125" style="3" customWidth="1"/>
    <col min="12299" max="12299" width="23.5703125" style="3" customWidth="1"/>
    <col min="12300" max="12547" width="9.140625" style="3"/>
    <col min="12548" max="12548" width="6.28515625" style="3" customWidth="1"/>
    <col min="12549" max="12549" width="24" style="3" customWidth="1"/>
    <col min="12550" max="12550" width="121.28515625" style="3" customWidth="1"/>
    <col min="12551" max="12553" width="15.7109375" style="3" customWidth="1"/>
    <col min="12554" max="12554" width="25.5703125" style="3" customWidth="1"/>
    <col min="12555" max="12555" width="23.5703125" style="3" customWidth="1"/>
    <col min="12556" max="12803" width="9.140625" style="3"/>
    <col min="12804" max="12804" width="6.28515625" style="3" customWidth="1"/>
    <col min="12805" max="12805" width="24" style="3" customWidth="1"/>
    <col min="12806" max="12806" width="121.28515625" style="3" customWidth="1"/>
    <col min="12807" max="12809" width="15.7109375" style="3" customWidth="1"/>
    <col min="12810" max="12810" width="25.5703125" style="3" customWidth="1"/>
    <col min="12811" max="12811" width="23.5703125" style="3" customWidth="1"/>
    <col min="12812" max="13059" width="9.140625" style="3"/>
    <col min="13060" max="13060" width="6.28515625" style="3" customWidth="1"/>
    <col min="13061" max="13061" width="24" style="3" customWidth="1"/>
    <col min="13062" max="13062" width="121.28515625" style="3" customWidth="1"/>
    <col min="13063" max="13065" width="15.7109375" style="3" customWidth="1"/>
    <col min="13066" max="13066" width="25.5703125" style="3" customWidth="1"/>
    <col min="13067" max="13067" width="23.5703125" style="3" customWidth="1"/>
    <col min="13068" max="13315" width="9.140625" style="3"/>
    <col min="13316" max="13316" width="6.28515625" style="3" customWidth="1"/>
    <col min="13317" max="13317" width="24" style="3" customWidth="1"/>
    <col min="13318" max="13318" width="121.28515625" style="3" customWidth="1"/>
    <col min="13319" max="13321" width="15.7109375" style="3" customWidth="1"/>
    <col min="13322" max="13322" width="25.5703125" style="3" customWidth="1"/>
    <col min="13323" max="13323" width="23.5703125" style="3" customWidth="1"/>
    <col min="13324" max="13571" width="9.140625" style="3"/>
    <col min="13572" max="13572" width="6.28515625" style="3" customWidth="1"/>
    <col min="13573" max="13573" width="24" style="3" customWidth="1"/>
    <col min="13574" max="13574" width="121.28515625" style="3" customWidth="1"/>
    <col min="13575" max="13577" width="15.7109375" style="3" customWidth="1"/>
    <col min="13578" max="13578" width="25.5703125" style="3" customWidth="1"/>
    <col min="13579" max="13579" width="23.5703125" style="3" customWidth="1"/>
    <col min="13580" max="13827" width="9.140625" style="3"/>
    <col min="13828" max="13828" width="6.28515625" style="3" customWidth="1"/>
    <col min="13829" max="13829" width="24" style="3" customWidth="1"/>
    <col min="13830" max="13830" width="121.28515625" style="3" customWidth="1"/>
    <col min="13831" max="13833" width="15.7109375" style="3" customWidth="1"/>
    <col min="13834" max="13834" width="25.5703125" style="3" customWidth="1"/>
    <col min="13835" max="13835" width="23.5703125" style="3" customWidth="1"/>
    <col min="13836" max="14083" width="9.140625" style="3"/>
    <col min="14084" max="14084" width="6.28515625" style="3" customWidth="1"/>
    <col min="14085" max="14085" width="24" style="3" customWidth="1"/>
    <col min="14086" max="14086" width="121.28515625" style="3" customWidth="1"/>
    <col min="14087" max="14089" width="15.7109375" style="3" customWidth="1"/>
    <col min="14090" max="14090" width="25.5703125" style="3" customWidth="1"/>
    <col min="14091" max="14091" width="23.5703125" style="3" customWidth="1"/>
    <col min="14092" max="14339" width="9.140625" style="3"/>
    <col min="14340" max="14340" width="6.28515625" style="3" customWidth="1"/>
    <col min="14341" max="14341" width="24" style="3" customWidth="1"/>
    <col min="14342" max="14342" width="121.28515625" style="3" customWidth="1"/>
    <col min="14343" max="14345" width="15.7109375" style="3" customWidth="1"/>
    <col min="14346" max="14346" width="25.5703125" style="3" customWidth="1"/>
    <col min="14347" max="14347" width="23.5703125" style="3" customWidth="1"/>
    <col min="14348" max="14595" width="9.140625" style="3"/>
    <col min="14596" max="14596" width="6.28515625" style="3" customWidth="1"/>
    <col min="14597" max="14597" width="24" style="3" customWidth="1"/>
    <col min="14598" max="14598" width="121.28515625" style="3" customWidth="1"/>
    <col min="14599" max="14601" width="15.7109375" style="3" customWidth="1"/>
    <col min="14602" max="14602" width="25.5703125" style="3" customWidth="1"/>
    <col min="14603" max="14603" width="23.5703125" style="3" customWidth="1"/>
    <col min="14604" max="14851" width="9.140625" style="3"/>
    <col min="14852" max="14852" width="6.28515625" style="3" customWidth="1"/>
    <col min="14853" max="14853" width="24" style="3" customWidth="1"/>
    <col min="14854" max="14854" width="121.28515625" style="3" customWidth="1"/>
    <col min="14855" max="14857" width="15.7109375" style="3" customWidth="1"/>
    <col min="14858" max="14858" width="25.5703125" style="3" customWidth="1"/>
    <col min="14859" max="14859" width="23.5703125" style="3" customWidth="1"/>
    <col min="14860" max="15107" width="9.140625" style="3"/>
    <col min="15108" max="15108" width="6.28515625" style="3" customWidth="1"/>
    <col min="15109" max="15109" width="24" style="3" customWidth="1"/>
    <col min="15110" max="15110" width="121.28515625" style="3" customWidth="1"/>
    <col min="15111" max="15113" width="15.7109375" style="3" customWidth="1"/>
    <col min="15114" max="15114" width="25.5703125" style="3" customWidth="1"/>
    <col min="15115" max="15115" width="23.5703125" style="3" customWidth="1"/>
    <col min="15116" max="15363" width="9.140625" style="3"/>
    <col min="15364" max="15364" width="6.28515625" style="3" customWidth="1"/>
    <col min="15365" max="15365" width="24" style="3" customWidth="1"/>
    <col min="15366" max="15366" width="121.28515625" style="3" customWidth="1"/>
    <col min="15367" max="15369" width="15.7109375" style="3" customWidth="1"/>
    <col min="15370" max="15370" width="25.5703125" style="3" customWidth="1"/>
    <col min="15371" max="15371" width="23.5703125" style="3" customWidth="1"/>
    <col min="15372" max="15619" width="9.140625" style="3"/>
    <col min="15620" max="15620" width="6.28515625" style="3" customWidth="1"/>
    <col min="15621" max="15621" width="24" style="3" customWidth="1"/>
    <col min="15622" max="15622" width="121.28515625" style="3" customWidth="1"/>
    <col min="15623" max="15625" width="15.7109375" style="3" customWidth="1"/>
    <col min="15626" max="15626" width="25.5703125" style="3" customWidth="1"/>
    <col min="15627" max="15627" width="23.5703125" style="3" customWidth="1"/>
    <col min="15628" max="15875" width="9.140625" style="3"/>
    <col min="15876" max="15876" width="6.28515625" style="3" customWidth="1"/>
    <col min="15877" max="15877" width="24" style="3" customWidth="1"/>
    <col min="15878" max="15878" width="121.28515625" style="3" customWidth="1"/>
    <col min="15879" max="15881" width="15.7109375" style="3" customWidth="1"/>
    <col min="15882" max="15882" width="25.5703125" style="3" customWidth="1"/>
    <col min="15883" max="15883" width="23.5703125" style="3" customWidth="1"/>
    <col min="15884" max="16131" width="9.140625" style="3"/>
    <col min="16132" max="16132" width="6.28515625" style="3" customWidth="1"/>
    <col min="16133" max="16133" width="24" style="3" customWidth="1"/>
    <col min="16134" max="16134" width="121.28515625" style="3" customWidth="1"/>
    <col min="16135" max="16137" width="15.7109375" style="3" customWidth="1"/>
    <col min="16138" max="16138" width="25.5703125" style="3" customWidth="1"/>
    <col min="16139" max="16139" width="23.5703125" style="3" customWidth="1"/>
    <col min="16140" max="16384" width="9.140625" style="3"/>
  </cols>
  <sheetData>
    <row r="1" spans="1:15" ht="17.25" customHeight="1" x14ac:dyDescent="0.2">
      <c r="G1" s="62"/>
      <c r="H1" s="62" t="s">
        <v>736</v>
      </c>
      <c r="I1" s="62"/>
    </row>
    <row r="2" spans="1:15" ht="17.25" customHeight="1" x14ac:dyDescent="0.2">
      <c r="H2" s="3" t="s">
        <v>737</v>
      </c>
      <c r="O2" s="145"/>
    </row>
    <row r="3" spans="1:15" ht="17.25" customHeight="1" x14ac:dyDescent="0.2">
      <c r="H3" s="3" t="s">
        <v>738</v>
      </c>
      <c r="O3" s="145"/>
    </row>
    <row r="4" spans="1:15" ht="17.25" customHeight="1" x14ac:dyDescent="0.2">
      <c r="A4" s="205"/>
      <c r="B4" s="146"/>
      <c r="C4" s="146"/>
      <c r="D4" s="146"/>
      <c r="E4" s="146"/>
      <c r="H4" s="3" t="s">
        <v>887</v>
      </c>
      <c r="O4" s="145"/>
    </row>
    <row r="5" spans="1:15" x14ac:dyDescent="0.2">
      <c r="O5" s="145"/>
    </row>
    <row r="6" spans="1:15" ht="39.75" customHeight="1" x14ac:dyDescent="0.25">
      <c r="A6" s="289" t="s">
        <v>837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O6" s="145"/>
    </row>
    <row r="7" spans="1:15" ht="24" customHeight="1" x14ac:dyDescent="0.2">
      <c r="A7" s="147"/>
      <c r="B7" s="147"/>
      <c r="C7" s="147"/>
      <c r="D7" s="147"/>
      <c r="E7" s="147"/>
      <c r="F7" s="147"/>
      <c r="G7" s="147"/>
      <c r="H7" s="147"/>
      <c r="I7" s="147"/>
      <c r="O7" s="145"/>
    </row>
    <row r="8" spans="1:15" ht="19.5" customHeight="1" x14ac:dyDescent="0.2">
      <c r="C8" s="190"/>
      <c r="D8" s="191"/>
      <c r="I8" s="114" t="s">
        <v>657</v>
      </c>
      <c r="K8" s="3" t="s">
        <v>657</v>
      </c>
    </row>
    <row r="9" spans="1:15" s="145" customFormat="1" ht="35.25" customHeight="1" x14ac:dyDescent="0.2">
      <c r="A9" s="198" t="s">
        <v>739</v>
      </c>
      <c r="B9" s="198" t="s">
        <v>740</v>
      </c>
      <c r="C9" s="203" t="s">
        <v>874</v>
      </c>
      <c r="D9" s="203" t="s">
        <v>844</v>
      </c>
      <c r="E9" s="203" t="s">
        <v>879</v>
      </c>
      <c r="F9" s="203" t="s">
        <v>875</v>
      </c>
      <c r="G9" s="203" t="s">
        <v>844</v>
      </c>
      <c r="H9" s="203" t="s">
        <v>880</v>
      </c>
      <c r="I9" s="203" t="s">
        <v>876</v>
      </c>
      <c r="J9" s="211" t="s">
        <v>844</v>
      </c>
      <c r="K9" s="211" t="s">
        <v>881</v>
      </c>
    </row>
    <row r="10" spans="1:15" s="145" customFormat="1" x14ac:dyDescent="0.2">
      <c r="A10" s="199" t="s">
        <v>420</v>
      </c>
      <c r="B10" s="148" t="s">
        <v>421</v>
      </c>
      <c r="C10" s="148" t="s">
        <v>497</v>
      </c>
      <c r="D10" s="148" t="s">
        <v>422</v>
      </c>
      <c r="E10" s="148" t="s">
        <v>497</v>
      </c>
      <c r="F10" s="148" t="s">
        <v>423</v>
      </c>
      <c r="G10" s="148" t="s">
        <v>498</v>
      </c>
      <c r="H10" s="148" t="s">
        <v>422</v>
      </c>
      <c r="I10" s="148" t="s">
        <v>843</v>
      </c>
      <c r="J10" s="194"/>
      <c r="K10" s="148" t="s">
        <v>638</v>
      </c>
    </row>
    <row r="11" spans="1:15" ht="15.75" customHeight="1" x14ac:dyDescent="0.25">
      <c r="A11" s="200" t="s">
        <v>741</v>
      </c>
      <c r="B11" s="227" t="s">
        <v>742</v>
      </c>
      <c r="C11" s="149">
        <f>C12+C14+C16+C20+C23+C26+C33+C36+C39+C44+C45</f>
        <v>1492644.5</v>
      </c>
      <c r="D11" s="160">
        <v>0</v>
      </c>
      <c r="E11" s="149">
        <f>E12+E14+E16+E20+E23+E26+E33+E36+E39+E44+E45</f>
        <v>1492644.5</v>
      </c>
      <c r="F11" s="149">
        <f>F12+F14+F16+F20+F23+F26+F33+F36+F39+F44+F45</f>
        <v>1521088</v>
      </c>
      <c r="G11" s="160">
        <v>0</v>
      </c>
      <c r="H11" s="149">
        <f>H12+H14+H16+H20+H23+H26+H33+H36+H39+H44+H45</f>
        <v>1521088</v>
      </c>
      <c r="I11" s="149">
        <f>I12+I14+I16+I20+I23+I26+I33+I36+I39+I44+I45</f>
        <v>1563058</v>
      </c>
      <c r="J11" s="215"/>
      <c r="K11" s="213">
        <f>K12+K14+K16+K20+K23+K26+K33+K36+K39+K44+K45</f>
        <v>1563058</v>
      </c>
    </row>
    <row r="12" spans="1:15" ht="15.75" customHeight="1" x14ac:dyDescent="0.25">
      <c r="A12" s="200" t="s">
        <v>743</v>
      </c>
      <c r="B12" s="227" t="s">
        <v>744</v>
      </c>
      <c r="C12" s="149">
        <v>941550</v>
      </c>
      <c r="D12" s="160">
        <v>0</v>
      </c>
      <c r="E12" s="149">
        <v>941550</v>
      </c>
      <c r="F12" s="149">
        <v>973025</v>
      </c>
      <c r="G12" s="160">
        <v>0</v>
      </c>
      <c r="H12" s="149">
        <v>973025</v>
      </c>
      <c r="I12" s="149">
        <v>1020673</v>
      </c>
      <c r="J12" s="215"/>
      <c r="K12" s="213">
        <v>1020673</v>
      </c>
    </row>
    <row r="13" spans="1:15" ht="15.75" customHeight="1" x14ac:dyDescent="0.25">
      <c r="A13" s="197" t="s">
        <v>745</v>
      </c>
      <c r="B13" s="228" t="s">
        <v>746</v>
      </c>
      <c r="C13" s="150">
        <v>941550</v>
      </c>
      <c r="D13" s="161"/>
      <c r="E13" s="150">
        <v>941550</v>
      </c>
      <c r="F13" s="150">
        <v>973025</v>
      </c>
      <c r="G13" s="161"/>
      <c r="H13" s="150">
        <v>973025</v>
      </c>
      <c r="I13" s="150">
        <v>1020673</v>
      </c>
      <c r="J13" s="215"/>
      <c r="K13" s="214">
        <v>1020673</v>
      </c>
    </row>
    <row r="14" spans="1:15" ht="18.75" customHeight="1" x14ac:dyDescent="0.25">
      <c r="A14" s="200" t="s">
        <v>747</v>
      </c>
      <c r="B14" s="227" t="s">
        <v>748</v>
      </c>
      <c r="C14" s="149">
        <v>19046</v>
      </c>
      <c r="D14" s="160">
        <v>0</v>
      </c>
      <c r="E14" s="149">
        <v>19046</v>
      </c>
      <c r="F14" s="149">
        <v>19046</v>
      </c>
      <c r="G14" s="160">
        <v>0</v>
      </c>
      <c r="H14" s="149">
        <v>19046</v>
      </c>
      <c r="I14" s="149">
        <v>19046</v>
      </c>
      <c r="J14" s="215"/>
      <c r="K14" s="213">
        <v>19046</v>
      </c>
    </row>
    <row r="15" spans="1:15" ht="15.75" customHeight="1" x14ac:dyDescent="0.25">
      <c r="A15" s="197" t="s">
        <v>749</v>
      </c>
      <c r="B15" s="228" t="s">
        <v>750</v>
      </c>
      <c r="C15" s="150">
        <v>19046</v>
      </c>
      <c r="D15" s="161"/>
      <c r="E15" s="150">
        <v>19046</v>
      </c>
      <c r="F15" s="150">
        <v>19046</v>
      </c>
      <c r="G15" s="161"/>
      <c r="H15" s="150">
        <v>19046</v>
      </c>
      <c r="I15" s="150">
        <v>19046</v>
      </c>
      <c r="J15" s="215"/>
      <c r="K15" s="214">
        <v>19046</v>
      </c>
    </row>
    <row r="16" spans="1:15" ht="15.75" customHeight="1" x14ac:dyDescent="0.25">
      <c r="A16" s="200" t="s">
        <v>751</v>
      </c>
      <c r="B16" s="227" t="s">
        <v>752</v>
      </c>
      <c r="C16" s="149">
        <f>C17+C18+C19</f>
        <v>146360</v>
      </c>
      <c r="D16" s="160">
        <v>0</v>
      </c>
      <c r="E16" s="149">
        <f>E17+E18+E19</f>
        <v>146360</v>
      </c>
      <c r="F16" s="149">
        <f>F17+F18+F19</f>
        <v>146360</v>
      </c>
      <c r="G16" s="160">
        <v>0</v>
      </c>
      <c r="H16" s="149">
        <f>H17+H18+H19</f>
        <v>146360</v>
      </c>
      <c r="I16" s="149">
        <f>I17+I18+I19</f>
        <v>146360</v>
      </c>
      <c r="J16" s="215"/>
      <c r="K16" s="213">
        <f>K17+K18+K19</f>
        <v>146360</v>
      </c>
    </row>
    <row r="17" spans="1:11" ht="15.75" customHeight="1" x14ac:dyDescent="0.25">
      <c r="A17" s="197" t="s">
        <v>753</v>
      </c>
      <c r="B17" s="229" t="s">
        <v>754</v>
      </c>
      <c r="C17" s="150">
        <v>130200</v>
      </c>
      <c r="D17" s="161"/>
      <c r="E17" s="150">
        <v>130200</v>
      </c>
      <c r="F17" s="150">
        <v>130200</v>
      </c>
      <c r="G17" s="161"/>
      <c r="H17" s="150">
        <v>130200</v>
      </c>
      <c r="I17" s="150">
        <v>130200</v>
      </c>
      <c r="J17" s="215"/>
      <c r="K17" s="214">
        <v>130200</v>
      </c>
    </row>
    <row r="18" spans="1:11" ht="15.75" customHeight="1" x14ac:dyDescent="0.25">
      <c r="A18" s="197" t="s">
        <v>755</v>
      </c>
      <c r="B18" s="228" t="s">
        <v>756</v>
      </c>
      <c r="C18" s="150">
        <v>160</v>
      </c>
      <c r="D18" s="161"/>
      <c r="E18" s="150">
        <v>160</v>
      </c>
      <c r="F18" s="150">
        <v>160</v>
      </c>
      <c r="G18" s="161"/>
      <c r="H18" s="150">
        <v>160</v>
      </c>
      <c r="I18" s="150">
        <v>160</v>
      </c>
      <c r="J18" s="215"/>
      <c r="K18" s="214">
        <v>160</v>
      </c>
    </row>
    <row r="19" spans="1:11" ht="15.75" customHeight="1" x14ac:dyDescent="0.25">
      <c r="A19" s="197" t="s">
        <v>757</v>
      </c>
      <c r="B19" s="228" t="s">
        <v>758</v>
      </c>
      <c r="C19" s="150">
        <v>16000</v>
      </c>
      <c r="D19" s="161"/>
      <c r="E19" s="150">
        <v>16000</v>
      </c>
      <c r="F19" s="150">
        <v>16000</v>
      </c>
      <c r="G19" s="161"/>
      <c r="H19" s="150">
        <v>16000</v>
      </c>
      <c r="I19" s="150">
        <v>16000</v>
      </c>
      <c r="J19" s="215"/>
      <c r="K19" s="214">
        <v>16000</v>
      </c>
    </row>
    <row r="20" spans="1:11" ht="15.75" customHeight="1" x14ac:dyDescent="0.25">
      <c r="A20" s="200" t="s">
        <v>759</v>
      </c>
      <c r="B20" s="227" t="s">
        <v>760</v>
      </c>
      <c r="C20" s="149">
        <f>C21+C22</f>
        <v>154460</v>
      </c>
      <c r="D20" s="160">
        <v>0</v>
      </c>
      <c r="E20" s="149">
        <f>E21+E22</f>
        <v>154460</v>
      </c>
      <c r="F20" s="149">
        <f>F21+F22</f>
        <v>154460</v>
      </c>
      <c r="G20" s="160"/>
      <c r="H20" s="149">
        <f>H21+H22</f>
        <v>154460</v>
      </c>
      <c r="I20" s="149">
        <f>I21+I22</f>
        <v>154460</v>
      </c>
      <c r="J20" s="215"/>
      <c r="K20" s="213">
        <f>K21+K22</f>
        <v>154460</v>
      </c>
    </row>
    <row r="21" spans="1:11" ht="15.75" customHeight="1" x14ac:dyDescent="0.25">
      <c r="A21" s="197" t="s">
        <v>761</v>
      </c>
      <c r="B21" s="228" t="s">
        <v>762</v>
      </c>
      <c r="C21" s="150">
        <v>53460</v>
      </c>
      <c r="D21" s="161"/>
      <c r="E21" s="150">
        <v>53460</v>
      </c>
      <c r="F21" s="150">
        <v>53460</v>
      </c>
      <c r="G21" s="161"/>
      <c r="H21" s="150">
        <v>53460</v>
      </c>
      <c r="I21" s="150">
        <v>53460</v>
      </c>
      <c r="J21" s="215"/>
      <c r="K21" s="214">
        <v>53460</v>
      </c>
    </row>
    <row r="22" spans="1:11" ht="15.75" customHeight="1" x14ac:dyDescent="0.25">
      <c r="A22" s="197" t="s">
        <v>763</v>
      </c>
      <c r="B22" s="228" t="s">
        <v>764</v>
      </c>
      <c r="C22" s="150">
        <v>101000</v>
      </c>
      <c r="D22" s="161"/>
      <c r="E22" s="150">
        <v>101000</v>
      </c>
      <c r="F22" s="150">
        <v>101000</v>
      </c>
      <c r="G22" s="161"/>
      <c r="H22" s="150">
        <v>101000</v>
      </c>
      <c r="I22" s="150">
        <v>101000</v>
      </c>
      <c r="J22" s="215"/>
      <c r="K22" s="214">
        <v>101000</v>
      </c>
    </row>
    <row r="23" spans="1:11" s="151" customFormat="1" ht="15.75" customHeight="1" x14ac:dyDescent="0.25">
      <c r="A23" s="200" t="s">
        <v>765</v>
      </c>
      <c r="B23" s="227" t="s">
        <v>766</v>
      </c>
      <c r="C23" s="149">
        <f>C24+C25</f>
        <v>17010</v>
      </c>
      <c r="D23" s="160">
        <v>0</v>
      </c>
      <c r="E23" s="149">
        <f>E24+E25</f>
        <v>17010</v>
      </c>
      <c r="F23" s="149">
        <f>F24+F25</f>
        <v>17010</v>
      </c>
      <c r="G23" s="160">
        <v>0</v>
      </c>
      <c r="H23" s="149">
        <f>H24+H25</f>
        <v>17010</v>
      </c>
      <c r="I23" s="149">
        <f>I24+I25</f>
        <v>17010</v>
      </c>
      <c r="J23" s="215"/>
      <c r="K23" s="213">
        <f>K24+K25</f>
        <v>17010</v>
      </c>
    </row>
    <row r="24" spans="1:11" s="151" customFormat="1" ht="15.75" customHeight="1" x14ac:dyDescent="0.25">
      <c r="A24" s="197" t="s">
        <v>767</v>
      </c>
      <c r="B24" s="228" t="s">
        <v>768</v>
      </c>
      <c r="C24" s="150">
        <v>17000</v>
      </c>
      <c r="D24" s="161"/>
      <c r="E24" s="150">
        <v>17000</v>
      </c>
      <c r="F24" s="150">
        <v>17000</v>
      </c>
      <c r="G24" s="161"/>
      <c r="H24" s="150">
        <v>17000</v>
      </c>
      <c r="I24" s="150">
        <v>17000</v>
      </c>
      <c r="J24" s="215"/>
      <c r="K24" s="214">
        <v>17000</v>
      </c>
    </row>
    <row r="25" spans="1:11" ht="15.75" customHeight="1" x14ac:dyDescent="0.25">
      <c r="A25" s="197" t="s">
        <v>769</v>
      </c>
      <c r="B25" s="228" t="s">
        <v>770</v>
      </c>
      <c r="C25" s="150">
        <v>10</v>
      </c>
      <c r="D25" s="161"/>
      <c r="E25" s="150">
        <v>10</v>
      </c>
      <c r="F25" s="150">
        <v>10</v>
      </c>
      <c r="G25" s="161"/>
      <c r="H25" s="150">
        <v>10</v>
      </c>
      <c r="I25" s="150">
        <v>10</v>
      </c>
      <c r="J25" s="215"/>
      <c r="K25" s="214">
        <v>10</v>
      </c>
    </row>
    <row r="26" spans="1:11" ht="31.5" customHeight="1" x14ac:dyDescent="0.25">
      <c r="A26" s="200" t="s">
        <v>771</v>
      </c>
      <c r="B26" s="227" t="s">
        <v>772</v>
      </c>
      <c r="C26" s="149">
        <f>C27+C28+C29+C30+C31+C32</f>
        <v>161989</v>
      </c>
      <c r="D26" s="160">
        <v>0</v>
      </c>
      <c r="E26" s="149">
        <f>E27+E28+E29+E30+E31+E32</f>
        <v>161989</v>
      </c>
      <c r="F26" s="149">
        <f>F27+F28+F29+F30+F31+F32</f>
        <v>158893</v>
      </c>
      <c r="G26" s="160">
        <v>0</v>
      </c>
      <c r="H26" s="149">
        <f>H27+H28+H29+H30+H31+H32</f>
        <v>158893</v>
      </c>
      <c r="I26" s="149">
        <f>I27+I28+I29+I30+I31+I32</f>
        <v>155980</v>
      </c>
      <c r="J26" s="215"/>
      <c r="K26" s="213">
        <f>K27+K28+K29+K30+K31+K32</f>
        <v>155980</v>
      </c>
    </row>
    <row r="27" spans="1:11" ht="45.75" customHeight="1" x14ac:dyDescent="0.25">
      <c r="A27" s="197" t="s">
        <v>773</v>
      </c>
      <c r="B27" s="228" t="s">
        <v>774</v>
      </c>
      <c r="C27" s="150">
        <v>121000</v>
      </c>
      <c r="D27" s="161"/>
      <c r="E27" s="150">
        <v>121000</v>
      </c>
      <c r="F27" s="150">
        <v>121000</v>
      </c>
      <c r="G27" s="161"/>
      <c r="H27" s="150">
        <v>121000</v>
      </c>
      <c r="I27" s="150">
        <v>121000</v>
      </c>
      <c r="J27" s="215"/>
      <c r="K27" s="214">
        <v>121000</v>
      </c>
    </row>
    <row r="28" spans="1:11" ht="47.25" customHeight="1" x14ac:dyDescent="0.25">
      <c r="A28" s="197" t="s">
        <v>775</v>
      </c>
      <c r="B28" s="228" t="s">
        <v>776</v>
      </c>
      <c r="C28" s="150">
        <v>10750</v>
      </c>
      <c r="D28" s="161"/>
      <c r="E28" s="150">
        <v>10750</v>
      </c>
      <c r="F28" s="150">
        <v>10750</v>
      </c>
      <c r="G28" s="161"/>
      <c r="H28" s="150">
        <v>10750</v>
      </c>
      <c r="I28" s="150">
        <v>10750</v>
      </c>
      <c r="J28" s="215"/>
      <c r="K28" s="214">
        <v>10750</v>
      </c>
    </row>
    <row r="29" spans="1:11" ht="21" customHeight="1" x14ac:dyDescent="0.25">
      <c r="A29" s="197" t="s">
        <v>777</v>
      </c>
      <c r="B29" s="228" t="s">
        <v>778</v>
      </c>
      <c r="C29" s="150">
        <v>7400</v>
      </c>
      <c r="D29" s="161"/>
      <c r="E29" s="150">
        <v>7400</v>
      </c>
      <c r="F29" s="150">
        <v>6000</v>
      </c>
      <c r="G29" s="161"/>
      <c r="H29" s="150">
        <v>6000</v>
      </c>
      <c r="I29" s="150">
        <v>5800</v>
      </c>
      <c r="J29" s="215"/>
      <c r="K29" s="214">
        <v>5800</v>
      </c>
    </row>
    <row r="30" spans="1:11" ht="63" customHeight="1" x14ac:dyDescent="0.25">
      <c r="A30" s="197" t="s">
        <v>779</v>
      </c>
      <c r="B30" s="228" t="s">
        <v>780</v>
      </c>
      <c r="C30" s="150">
        <v>10400</v>
      </c>
      <c r="D30" s="161"/>
      <c r="E30" s="150">
        <v>10400</v>
      </c>
      <c r="F30" s="150">
        <v>9200</v>
      </c>
      <c r="G30" s="161"/>
      <c r="H30" s="150">
        <v>9200</v>
      </c>
      <c r="I30" s="150">
        <v>6400</v>
      </c>
      <c r="J30" s="215"/>
      <c r="K30" s="214">
        <v>6400</v>
      </c>
    </row>
    <row r="31" spans="1:11" ht="30.75" customHeight="1" x14ac:dyDescent="0.25">
      <c r="A31" s="197" t="s">
        <v>781</v>
      </c>
      <c r="B31" s="228" t="s">
        <v>782</v>
      </c>
      <c r="C31" s="150">
        <v>2700</v>
      </c>
      <c r="D31" s="161"/>
      <c r="E31" s="150">
        <v>2700</v>
      </c>
      <c r="F31" s="150">
        <v>2100</v>
      </c>
      <c r="G31" s="161"/>
      <c r="H31" s="150">
        <v>2100</v>
      </c>
      <c r="I31" s="150">
        <v>2100</v>
      </c>
      <c r="J31" s="215"/>
      <c r="K31" s="214">
        <v>2100</v>
      </c>
    </row>
    <row r="32" spans="1:11" ht="47.25" customHeight="1" x14ac:dyDescent="0.25">
      <c r="A32" s="197" t="s">
        <v>783</v>
      </c>
      <c r="B32" s="228" t="s">
        <v>784</v>
      </c>
      <c r="C32" s="150">
        <v>9739</v>
      </c>
      <c r="D32" s="161"/>
      <c r="E32" s="150">
        <v>9739</v>
      </c>
      <c r="F32" s="150">
        <v>9843</v>
      </c>
      <c r="G32" s="161"/>
      <c r="H32" s="150">
        <v>9843</v>
      </c>
      <c r="I32" s="150">
        <v>9930</v>
      </c>
      <c r="J32" s="215"/>
      <c r="K32" s="214">
        <v>9930</v>
      </c>
    </row>
    <row r="33" spans="1:11" ht="15.75" customHeight="1" x14ac:dyDescent="0.25">
      <c r="A33" s="200" t="s">
        <v>785</v>
      </c>
      <c r="B33" s="227" t="s">
        <v>786</v>
      </c>
      <c r="C33" s="149">
        <f>C34+C35</f>
        <v>9921</v>
      </c>
      <c r="D33" s="160">
        <v>0</v>
      </c>
      <c r="E33" s="149">
        <f>E34+E35</f>
        <v>9921</v>
      </c>
      <c r="F33" s="149">
        <f>F34+F35</f>
        <v>9421</v>
      </c>
      <c r="G33" s="160">
        <v>0</v>
      </c>
      <c r="H33" s="149">
        <f>H34+H35</f>
        <v>9421</v>
      </c>
      <c r="I33" s="149">
        <f>I34+I35</f>
        <v>9421</v>
      </c>
      <c r="J33" s="215"/>
      <c r="K33" s="213">
        <f>K34+K35</f>
        <v>9421</v>
      </c>
    </row>
    <row r="34" spans="1:11" ht="15.75" customHeight="1" x14ac:dyDescent="0.25">
      <c r="A34" s="197" t="s">
        <v>787</v>
      </c>
      <c r="B34" s="228" t="s">
        <v>788</v>
      </c>
      <c r="C34" s="150">
        <v>8821</v>
      </c>
      <c r="D34" s="161"/>
      <c r="E34" s="150">
        <v>8821</v>
      </c>
      <c r="F34" s="150">
        <v>8821</v>
      </c>
      <c r="G34" s="161"/>
      <c r="H34" s="150">
        <v>8821</v>
      </c>
      <c r="I34" s="150">
        <v>8821</v>
      </c>
      <c r="J34" s="215"/>
      <c r="K34" s="214">
        <v>8821</v>
      </c>
    </row>
    <row r="35" spans="1:11" ht="15.75" customHeight="1" x14ac:dyDescent="0.25">
      <c r="A35" s="197" t="s">
        <v>789</v>
      </c>
      <c r="B35" s="228" t="s">
        <v>790</v>
      </c>
      <c r="C35" s="150">
        <v>1100</v>
      </c>
      <c r="D35" s="161"/>
      <c r="E35" s="150">
        <v>1100</v>
      </c>
      <c r="F35" s="150">
        <v>600</v>
      </c>
      <c r="G35" s="161"/>
      <c r="H35" s="150">
        <v>600</v>
      </c>
      <c r="I35" s="150">
        <v>600</v>
      </c>
      <c r="J35" s="215"/>
      <c r="K35" s="214">
        <v>600</v>
      </c>
    </row>
    <row r="36" spans="1:11" s="145" customFormat="1" ht="15.75" customHeight="1" x14ac:dyDescent="0.25">
      <c r="A36" s="200" t="s">
        <v>791</v>
      </c>
      <c r="B36" s="227" t="s">
        <v>792</v>
      </c>
      <c r="C36" s="149">
        <f>C37+C38</f>
        <v>10045</v>
      </c>
      <c r="D36" s="160">
        <v>0</v>
      </c>
      <c r="E36" s="149">
        <f>E37+E38</f>
        <v>10045</v>
      </c>
      <c r="F36" s="149">
        <f>F37+F38</f>
        <v>10045</v>
      </c>
      <c r="G36" s="160">
        <v>0</v>
      </c>
      <c r="H36" s="149">
        <f>H37+H38</f>
        <v>10045</v>
      </c>
      <c r="I36" s="149">
        <f>I37+I38</f>
        <v>10045</v>
      </c>
      <c r="J36" s="215"/>
      <c r="K36" s="213">
        <f>K37+K38</f>
        <v>10045</v>
      </c>
    </row>
    <row r="37" spans="1:11" ht="15.75" customHeight="1" x14ac:dyDescent="0.25">
      <c r="A37" s="197" t="s">
        <v>793</v>
      </c>
      <c r="B37" s="228" t="s">
        <v>794</v>
      </c>
      <c r="C37" s="150">
        <v>45</v>
      </c>
      <c r="D37" s="161"/>
      <c r="E37" s="150">
        <v>45</v>
      </c>
      <c r="F37" s="150">
        <v>45</v>
      </c>
      <c r="G37" s="161"/>
      <c r="H37" s="150">
        <v>45</v>
      </c>
      <c r="I37" s="150">
        <v>45</v>
      </c>
      <c r="J37" s="215"/>
      <c r="K37" s="214">
        <v>45</v>
      </c>
    </row>
    <row r="38" spans="1:11" ht="15.75" customHeight="1" x14ac:dyDescent="0.25">
      <c r="A38" s="197" t="s">
        <v>795</v>
      </c>
      <c r="B38" s="228" t="s">
        <v>796</v>
      </c>
      <c r="C38" s="150">
        <v>10000</v>
      </c>
      <c r="D38" s="161"/>
      <c r="E38" s="150">
        <v>10000</v>
      </c>
      <c r="F38" s="150">
        <v>10000</v>
      </c>
      <c r="G38" s="161"/>
      <c r="H38" s="150">
        <v>10000</v>
      </c>
      <c r="I38" s="150">
        <v>10000</v>
      </c>
      <c r="J38" s="215"/>
      <c r="K38" s="214">
        <v>10000</v>
      </c>
    </row>
    <row r="39" spans="1:11" ht="15.75" customHeight="1" x14ac:dyDescent="0.25">
      <c r="A39" s="200" t="s">
        <v>797</v>
      </c>
      <c r="B39" s="227" t="s">
        <v>798</v>
      </c>
      <c r="C39" s="149">
        <f>C40+C41+C42+C43</f>
        <v>8570</v>
      </c>
      <c r="D39" s="160">
        <v>0</v>
      </c>
      <c r="E39" s="149">
        <f>E40+E41+E42+E43</f>
        <v>8570</v>
      </c>
      <c r="F39" s="149">
        <f>F40+F41+F42+F43</f>
        <v>10215</v>
      </c>
      <c r="G39" s="160">
        <v>0</v>
      </c>
      <c r="H39" s="149">
        <f>H40+H41+H42+H43</f>
        <v>10215</v>
      </c>
      <c r="I39" s="149">
        <f>I40+I41+I42+I43</f>
        <v>7450</v>
      </c>
      <c r="J39" s="215"/>
      <c r="K39" s="213">
        <f>K40+K41+K42+K43</f>
        <v>7450</v>
      </c>
    </row>
    <row r="40" spans="1:11" s="151" customFormat="1" ht="47.25" customHeight="1" x14ac:dyDescent="0.25">
      <c r="A40" s="197" t="s">
        <v>799</v>
      </c>
      <c r="B40" s="228" t="s">
        <v>800</v>
      </c>
      <c r="C40" s="150">
        <v>1300</v>
      </c>
      <c r="D40" s="161"/>
      <c r="E40" s="150">
        <v>1300</v>
      </c>
      <c r="F40" s="150">
        <v>2540</v>
      </c>
      <c r="G40" s="161"/>
      <c r="H40" s="150">
        <v>2540</v>
      </c>
      <c r="I40" s="150">
        <v>350</v>
      </c>
      <c r="J40" s="215"/>
      <c r="K40" s="214">
        <v>350</v>
      </c>
    </row>
    <row r="41" spans="1:11" s="151" customFormat="1" ht="31.5" customHeight="1" x14ac:dyDescent="0.25">
      <c r="A41" s="197" t="s">
        <v>801</v>
      </c>
      <c r="B41" s="228" t="s">
        <v>802</v>
      </c>
      <c r="C41" s="150">
        <v>5000</v>
      </c>
      <c r="D41" s="161"/>
      <c r="E41" s="150">
        <v>5000</v>
      </c>
      <c r="F41" s="150">
        <v>5670</v>
      </c>
      <c r="G41" s="161"/>
      <c r="H41" s="150">
        <v>5670</v>
      </c>
      <c r="I41" s="150">
        <v>5000</v>
      </c>
      <c r="J41" s="215"/>
      <c r="K41" s="214">
        <v>5000</v>
      </c>
    </row>
    <row r="42" spans="1:11" s="151" customFormat="1" ht="31.5" x14ac:dyDescent="0.25">
      <c r="A42" s="201" t="s">
        <v>803</v>
      </c>
      <c r="B42" s="228" t="s">
        <v>804</v>
      </c>
      <c r="C42" s="150">
        <v>270</v>
      </c>
      <c r="D42" s="161"/>
      <c r="E42" s="150">
        <v>270</v>
      </c>
      <c r="F42" s="150">
        <v>5</v>
      </c>
      <c r="G42" s="161"/>
      <c r="H42" s="150">
        <v>5</v>
      </c>
      <c r="I42" s="150">
        <v>100</v>
      </c>
      <c r="J42" s="215"/>
      <c r="K42" s="214">
        <v>100</v>
      </c>
    </row>
    <row r="43" spans="1:11" s="151" customFormat="1" ht="47.25" customHeight="1" x14ac:dyDescent="0.25">
      <c r="A43" s="197" t="s">
        <v>805</v>
      </c>
      <c r="B43" s="228" t="s">
        <v>806</v>
      </c>
      <c r="C43" s="150">
        <v>2000</v>
      </c>
      <c r="D43" s="161"/>
      <c r="E43" s="150">
        <v>2000</v>
      </c>
      <c r="F43" s="150">
        <v>2000</v>
      </c>
      <c r="G43" s="161"/>
      <c r="H43" s="150">
        <v>2000</v>
      </c>
      <c r="I43" s="150">
        <v>2000</v>
      </c>
      <c r="J43" s="215"/>
      <c r="K43" s="214">
        <v>2000</v>
      </c>
    </row>
    <row r="44" spans="1:11" s="151" customFormat="1" ht="15.75" customHeight="1" x14ac:dyDescent="0.25">
      <c r="A44" s="200" t="s">
        <v>807</v>
      </c>
      <c r="B44" s="227" t="s">
        <v>808</v>
      </c>
      <c r="C44" s="149">
        <v>20221</v>
      </c>
      <c r="D44" s="160">
        <v>0</v>
      </c>
      <c r="E44" s="149">
        <v>20221</v>
      </c>
      <c r="F44" s="149">
        <v>20221</v>
      </c>
      <c r="G44" s="160">
        <v>0</v>
      </c>
      <c r="H44" s="149">
        <v>20221</v>
      </c>
      <c r="I44" s="149">
        <v>20221</v>
      </c>
      <c r="J44" s="215"/>
      <c r="K44" s="213">
        <v>20221</v>
      </c>
    </row>
    <row r="45" spans="1:11" s="151" customFormat="1" ht="15.75" customHeight="1" x14ac:dyDescent="0.25">
      <c r="A45" s="200" t="s">
        <v>809</v>
      </c>
      <c r="B45" s="227" t="s">
        <v>810</v>
      </c>
      <c r="C45" s="149">
        <f>C46+C47+C48</f>
        <v>3472.5</v>
      </c>
      <c r="D45" s="160">
        <v>0</v>
      </c>
      <c r="E45" s="149">
        <f>E46+E47+E48</f>
        <v>3472.5</v>
      </c>
      <c r="F45" s="149">
        <f>F46+F47+F48</f>
        <v>2392</v>
      </c>
      <c r="G45" s="160">
        <v>0</v>
      </c>
      <c r="H45" s="149">
        <f>H46+H47+H48</f>
        <v>2392</v>
      </c>
      <c r="I45" s="149">
        <f>I46+I47+I48</f>
        <v>2392</v>
      </c>
      <c r="J45" s="215"/>
      <c r="K45" s="213">
        <f>K46+K47+K48</f>
        <v>2392</v>
      </c>
    </row>
    <row r="46" spans="1:11" s="151" customFormat="1" ht="15.75" customHeight="1" x14ac:dyDescent="0.25">
      <c r="A46" s="197" t="s">
        <v>811</v>
      </c>
      <c r="B46" s="228" t="s">
        <v>812</v>
      </c>
      <c r="C46" s="150">
        <v>2377</v>
      </c>
      <c r="D46" s="161"/>
      <c r="E46" s="150">
        <v>2377</v>
      </c>
      <c r="F46" s="150">
        <v>2392</v>
      </c>
      <c r="G46" s="161"/>
      <c r="H46" s="150">
        <v>2392</v>
      </c>
      <c r="I46" s="150">
        <v>2392</v>
      </c>
      <c r="J46" s="215"/>
      <c r="K46" s="214">
        <v>2392</v>
      </c>
    </row>
    <row r="47" spans="1:11" s="151" customFormat="1" ht="15.75" customHeight="1" x14ac:dyDescent="0.25">
      <c r="A47" s="197" t="s">
        <v>813</v>
      </c>
      <c r="B47" s="228" t="s">
        <v>814</v>
      </c>
      <c r="C47" s="150">
        <v>128.4</v>
      </c>
      <c r="D47" s="161"/>
      <c r="E47" s="150">
        <v>128.4</v>
      </c>
      <c r="F47" s="150">
        <v>0</v>
      </c>
      <c r="G47" s="161"/>
      <c r="H47" s="150"/>
      <c r="I47" s="150">
        <v>0</v>
      </c>
      <c r="J47" s="215"/>
      <c r="K47" s="214"/>
    </row>
    <row r="48" spans="1:11" s="151" customFormat="1" ht="15.75" customHeight="1" x14ac:dyDescent="0.25">
      <c r="A48" s="197" t="s">
        <v>815</v>
      </c>
      <c r="B48" s="228" t="s">
        <v>816</v>
      </c>
      <c r="C48" s="150">
        <v>967.1</v>
      </c>
      <c r="D48" s="161"/>
      <c r="E48" s="150">
        <v>967.1</v>
      </c>
      <c r="F48" s="150">
        <v>0</v>
      </c>
      <c r="G48" s="161"/>
      <c r="H48" s="150"/>
      <c r="I48" s="150">
        <v>0</v>
      </c>
      <c r="J48" s="215"/>
      <c r="K48" s="214"/>
    </row>
    <row r="49" spans="1:12" s="151" customFormat="1" ht="15.75" customHeight="1" x14ac:dyDescent="0.25">
      <c r="A49" s="200" t="s">
        <v>817</v>
      </c>
      <c r="B49" s="227" t="s">
        <v>818</v>
      </c>
      <c r="C49" s="149">
        <f>C50</f>
        <v>1996949.3</v>
      </c>
      <c r="D49" s="160">
        <f>D50</f>
        <v>10209.799999999999</v>
      </c>
      <c r="E49" s="149">
        <f>C49+D49</f>
        <v>2007159.1</v>
      </c>
      <c r="F49" s="149">
        <f>F50</f>
        <v>1801741.6</v>
      </c>
      <c r="G49" s="160">
        <f>G50</f>
        <v>10309.6</v>
      </c>
      <c r="H49" s="149">
        <f>F49+G49</f>
        <v>1812051.2000000002</v>
      </c>
      <c r="I49" s="149">
        <f>I50</f>
        <v>1672257.5999999999</v>
      </c>
      <c r="J49" s="160">
        <f>J50</f>
        <v>-7.4</v>
      </c>
      <c r="K49" s="213">
        <f>K50</f>
        <v>1672250.2</v>
      </c>
    </row>
    <row r="50" spans="1:12" s="151" customFormat="1" ht="31.5" customHeight="1" x14ac:dyDescent="0.25">
      <c r="A50" s="200" t="s">
        <v>819</v>
      </c>
      <c r="B50" s="227" t="s">
        <v>820</v>
      </c>
      <c r="C50" s="149">
        <f>C51+C52+C53+C54</f>
        <v>1996949.3</v>
      </c>
      <c r="D50" s="160">
        <f>D52+D53+D54</f>
        <v>10209.799999999999</v>
      </c>
      <c r="E50" s="149">
        <f>C50+D50</f>
        <v>2007159.1</v>
      </c>
      <c r="F50" s="149">
        <f>F51+F52+F53+F54</f>
        <v>1801741.6</v>
      </c>
      <c r="G50" s="160">
        <f>G52+G53+G54</f>
        <v>10309.6</v>
      </c>
      <c r="H50" s="149">
        <f t="shared" ref="H50:H55" si="0">F50+G50</f>
        <v>1812051.2000000002</v>
      </c>
      <c r="I50" s="149">
        <f>I51+I52+I53+I54</f>
        <v>1672257.5999999999</v>
      </c>
      <c r="J50" s="160">
        <f>J52+J53+J54</f>
        <v>-7.4</v>
      </c>
      <c r="K50" s="213">
        <f>K51+K52+K53+K54</f>
        <v>1672250.2</v>
      </c>
    </row>
    <row r="51" spans="1:12" ht="15.75" customHeight="1" x14ac:dyDescent="0.25">
      <c r="A51" s="197" t="s">
        <v>821</v>
      </c>
      <c r="B51" s="228" t="s">
        <v>822</v>
      </c>
      <c r="C51" s="150">
        <v>151951.29999999999</v>
      </c>
      <c r="D51" s="161"/>
      <c r="E51" s="150">
        <v>151951.29999999999</v>
      </c>
      <c r="F51" s="150">
        <v>148278.79999999999</v>
      </c>
      <c r="G51" s="161"/>
      <c r="H51" s="150">
        <f t="shared" si="0"/>
        <v>148278.79999999999</v>
      </c>
      <c r="I51" s="150">
        <v>154670.29999999999</v>
      </c>
      <c r="J51" s="216"/>
      <c r="K51" s="214">
        <v>154670.29999999999</v>
      </c>
    </row>
    <row r="52" spans="1:12" ht="15.75" customHeight="1" x14ac:dyDescent="0.25">
      <c r="A52" s="197" t="s">
        <v>823</v>
      </c>
      <c r="B52" s="228" t="s">
        <v>824</v>
      </c>
      <c r="C52" s="150">
        <v>336961.5</v>
      </c>
      <c r="D52" s="195">
        <v>-2400</v>
      </c>
      <c r="E52" s="150">
        <f>C52+D52</f>
        <v>334561.5</v>
      </c>
      <c r="F52" s="150">
        <v>234271.6</v>
      </c>
      <c r="G52" s="195">
        <v>-2000</v>
      </c>
      <c r="H52" s="150">
        <f t="shared" si="0"/>
        <v>232271.6</v>
      </c>
      <c r="I52" s="150">
        <v>163954.29999999999</v>
      </c>
      <c r="J52" s="216"/>
      <c r="K52" s="214">
        <v>163954.29999999999</v>
      </c>
    </row>
    <row r="53" spans="1:12" ht="15.75" customHeight="1" x14ac:dyDescent="0.25">
      <c r="A53" s="197" t="s">
        <v>825</v>
      </c>
      <c r="B53" s="228" t="s">
        <v>826</v>
      </c>
      <c r="C53" s="150">
        <v>1203626.2</v>
      </c>
      <c r="D53" s="212">
        <f>-7.6+300.9</f>
        <v>293.29999999999995</v>
      </c>
      <c r="E53" s="150">
        <f>C53+D53</f>
        <v>1203919.5</v>
      </c>
      <c r="F53" s="150">
        <v>1202748.8</v>
      </c>
      <c r="G53" s="230">
        <f>0-7</f>
        <v>-7</v>
      </c>
      <c r="H53" s="150">
        <f>F53+G53</f>
        <v>1202741.8</v>
      </c>
      <c r="I53" s="150">
        <v>1211511.2</v>
      </c>
      <c r="J53" s="231">
        <f>0-7.4</f>
        <v>-7.4</v>
      </c>
      <c r="K53" s="214">
        <f>I53+J53</f>
        <v>1211503.8</v>
      </c>
      <c r="L53" s="226"/>
    </row>
    <row r="54" spans="1:12" ht="15.75" customHeight="1" x14ac:dyDescent="0.25">
      <c r="A54" s="197" t="s">
        <v>827</v>
      </c>
      <c r="B54" s="228" t="s">
        <v>828</v>
      </c>
      <c r="C54" s="150">
        <v>304410.3</v>
      </c>
      <c r="D54" s="161">
        <v>12316.5</v>
      </c>
      <c r="E54" s="150">
        <f>C54+D54</f>
        <v>316726.8</v>
      </c>
      <c r="F54" s="150">
        <v>216442.4</v>
      </c>
      <c r="G54" s="161">
        <v>12316.6</v>
      </c>
      <c r="H54" s="150">
        <f t="shared" si="0"/>
        <v>228759</v>
      </c>
      <c r="I54" s="150">
        <v>142121.79999999999</v>
      </c>
      <c r="J54" s="216"/>
      <c r="K54" s="214">
        <v>142121.79999999999</v>
      </c>
    </row>
    <row r="55" spans="1:12" ht="28.5" customHeight="1" x14ac:dyDescent="0.25">
      <c r="A55" s="202"/>
      <c r="B55" s="227" t="s">
        <v>829</v>
      </c>
      <c r="C55" s="149">
        <f>C11+C49</f>
        <v>3489593.8</v>
      </c>
      <c r="D55" s="160">
        <f>D49</f>
        <v>10209.799999999999</v>
      </c>
      <c r="E55" s="149">
        <f t="shared" ref="E55" si="1">E11+E49</f>
        <v>3499803.6</v>
      </c>
      <c r="F55" s="149">
        <f>F11+F50</f>
        <v>3322829.6</v>
      </c>
      <c r="G55" s="160">
        <f>G49</f>
        <v>10309.6</v>
      </c>
      <c r="H55" s="149">
        <f t="shared" si="0"/>
        <v>3333139.2</v>
      </c>
      <c r="I55" s="149">
        <f>I11+I50</f>
        <v>3235315.5999999996</v>
      </c>
      <c r="J55" s="160">
        <f>J49</f>
        <v>-7.4</v>
      </c>
      <c r="K55" s="213">
        <f>K11+K50</f>
        <v>3235308.2</v>
      </c>
    </row>
  </sheetData>
  <mergeCells count="1">
    <mergeCell ref="A6:K6"/>
  </mergeCells>
  <pageMargins left="0.39370078740157483" right="0.39370078740157483" top="0.98425196850393704" bottom="0.39370078740157483" header="0.51181102362204722" footer="0.51181102362204722"/>
  <pageSetup paperSize="9" scale="72" fitToHeight="5" orientation="landscape" r:id="rId1"/>
  <headerFooter differentFirst="1">
    <oddHeader>&amp;C&amp;N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44"/>
  <sheetViews>
    <sheetView zoomScaleNormal="100" workbookViewId="0">
      <selection activeCell="C11" sqref="C11"/>
    </sheetView>
  </sheetViews>
  <sheetFormatPr defaultRowHeight="12.75" outlineLevelRow="7" x14ac:dyDescent="0.2"/>
  <cols>
    <col min="1" max="1" width="20.7109375" style="50" customWidth="1"/>
    <col min="2" max="2" width="10.28515625" style="50" customWidth="1"/>
    <col min="3" max="3" width="81.42578125" style="60" customWidth="1"/>
    <col min="4" max="5" width="17.28515625" style="50" hidden="1" customWidth="1"/>
    <col min="6" max="6" width="17.28515625" style="50" customWidth="1"/>
    <col min="7" max="7" width="17.85546875" style="50" hidden="1" customWidth="1"/>
    <col min="8" max="8" width="15.7109375" style="50" hidden="1" customWidth="1"/>
    <col min="9" max="9" width="17.85546875" style="50" customWidth="1"/>
    <col min="10" max="10" width="17.7109375" style="50" hidden="1" customWidth="1"/>
    <col min="11" max="11" width="16.7109375" style="50" hidden="1" customWidth="1"/>
    <col min="12" max="12" width="16" style="50" customWidth="1"/>
    <col min="13" max="13" width="12.42578125" style="50" customWidth="1"/>
    <col min="14" max="16384" width="9.140625" style="50"/>
  </cols>
  <sheetData>
    <row r="1" spans="1:12" s="40" customFormat="1" ht="15.75" x14ac:dyDescent="0.25">
      <c r="A1" s="290"/>
      <c r="B1" s="290"/>
      <c r="C1" s="38"/>
      <c r="D1" s="39"/>
      <c r="E1" s="39"/>
      <c r="F1" s="39"/>
      <c r="G1" s="1"/>
      <c r="H1" s="1"/>
      <c r="I1" s="1" t="s">
        <v>831</v>
      </c>
    </row>
    <row r="2" spans="1:12" s="40" customFormat="1" ht="15.75" x14ac:dyDescent="0.25">
      <c r="A2" s="39"/>
      <c r="B2" s="39"/>
      <c r="C2" s="38"/>
      <c r="D2" s="39"/>
      <c r="E2" s="39"/>
      <c r="F2" s="39"/>
      <c r="G2" s="2"/>
      <c r="H2" s="2"/>
      <c r="I2" s="2" t="s">
        <v>488</v>
      </c>
    </row>
    <row r="3" spans="1:12" s="40" customFormat="1" ht="15.75" x14ac:dyDescent="0.25">
      <c r="A3" s="41"/>
      <c r="B3" s="41"/>
      <c r="C3" s="42"/>
      <c r="D3" s="41"/>
      <c r="E3" s="41"/>
      <c r="F3" s="41"/>
      <c r="G3" s="3"/>
      <c r="H3" s="3"/>
      <c r="I3" s="3" t="s">
        <v>489</v>
      </c>
    </row>
    <row r="4" spans="1:12" s="40" customFormat="1" ht="15.75" x14ac:dyDescent="0.25">
      <c r="A4" s="41"/>
      <c r="B4" s="41"/>
      <c r="C4" s="43"/>
      <c r="D4" s="41"/>
      <c r="E4" s="41"/>
      <c r="F4" s="41"/>
      <c r="G4" s="3"/>
      <c r="H4" s="3"/>
      <c r="I4" s="3" t="s">
        <v>888</v>
      </c>
    </row>
    <row r="5" spans="1:12" s="40" customFormat="1" ht="15.75" x14ac:dyDescent="0.25">
      <c r="A5" s="41"/>
      <c r="B5" s="41"/>
      <c r="C5" s="43"/>
      <c r="D5" s="41"/>
      <c r="E5" s="41"/>
      <c r="F5" s="41"/>
      <c r="G5" s="3"/>
      <c r="H5" s="3"/>
      <c r="I5" s="3"/>
    </row>
    <row r="6" spans="1:12" s="40" customFormat="1" ht="15.75" x14ac:dyDescent="0.25">
      <c r="A6" s="39"/>
      <c r="B6" s="39"/>
      <c r="C6" s="38"/>
      <c r="D6" s="39"/>
      <c r="E6" s="39"/>
      <c r="F6" s="39"/>
      <c r="G6" s="39"/>
      <c r="H6" s="39"/>
      <c r="I6" s="39"/>
    </row>
    <row r="7" spans="1:12" s="40" customFormat="1" ht="32.25" customHeight="1" x14ac:dyDescent="0.25">
      <c r="A7" s="291" t="s">
        <v>652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</row>
    <row r="8" spans="1:12" s="40" customFormat="1" ht="15.75" customHeight="1" x14ac:dyDescent="0.25">
      <c r="A8" s="291"/>
      <c r="B8" s="291"/>
      <c r="C8" s="291"/>
      <c r="D8" s="291"/>
      <c r="E8" s="291"/>
      <c r="F8" s="291"/>
      <c r="G8" s="291"/>
      <c r="H8" s="291"/>
      <c r="I8" s="291"/>
      <c r="J8" s="291"/>
    </row>
    <row r="9" spans="1:12" s="40" customFormat="1" ht="20.25" customHeight="1" x14ac:dyDescent="0.35">
      <c r="A9" s="44"/>
      <c r="B9" s="44"/>
      <c r="C9" s="45"/>
      <c r="D9" s="45"/>
      <c r="E9" s="163"/>
      <c r="F9" s="163"/>
      <c r="G9" s="39"/>
      <c r="H9" s="39"/>
      <c r="I9" s="39"/>
      <c r="L9" s="40" t="s">
        <v>657</v>
      </c>
    </row>
    <row r="10" spans="1:12" s="47" customFormat="1" ht="32.25" customHeight="1" x14ac:dyDescent="0.2">
      <c r="A10" s="5" t="s">
        <v>473</v>
      </c>
      <c r="B10" s="5" t="s">
        <v>474</v>
      </c>
      <c r="C10" s="46" t="s">
        <v>419</v>
      </c>
      <c r="D10" s="156" t="s">
        <v>871</v>
      </c>
      <c r="E10" s="162" t="s">
        <v>844</v>
      </c>
      <c r="F10" s="162" t="s">
        <v>882</v>
      </c>
      <c r="G10" s="156" t="s">
        <v>872</v>
      </c>
      <c r="H10" s="162" t="s">
        <v>844</v>
      </c>
      <c r="I10" s="162" t="s">
        <v>883</v>
      </c>
      <c r="J10" s="156" t="s">
        <v>873</v>
      </c>
      <c r="K10" s="162" t="s">
        <v>844</v>
      </c>
      <c r="L10" s="162" t="s">
        <v>884</v>
      </c>
    </row>
    <row r="11" spans="1:12" s="47" customFormat="1" ht="19.5" customHeight="1" x14ac:dyDescent="0.2">
      <c r="A11" s="48" t="s">
        <v>420</v>
      </c>
      <c r="B11" s="48" t="s">
        <v>421</v>
      </c>
      <c r="C11" s="46">
        <v>3</v>
      </c>
      <c r="D11" s="4" t="s">
        <v>422</v>
      </c>
      <c r="E11" s="4" t="s">
        <v>638</v>
      </c>
      <c r="F11" s="4" t="s">
        <v>422</v>
      </c>
      <c r="G11" s="4" t="s">
        <v>498</v>
      </c>
      <c r="H11" s="4" t="s">
        <v>499</v>
      </c>
      <c r="I11" s="4" t="s">
        <v>638</v>
      </c>
      <c r="J11" s="4" t="s">
        <v>845</v>
      </c>
      <c r="K11" s="4" t="s">
        <v>846</v>
      </c>
      <c r="L11" s="4" t="s">
        <v>423</v>
      </c>
    </row>
    <row r="12" spans="1:12" ht="31.5" outlineLevel="2" x14ac:dyDescent="0.25">
      <c r="A12" s="271" t="s">
        <v>234</v>
      </c>
      <c r="B12" s="271"/>
      <c r="C12" s="57" t="s">
        <v>235</v>
      </c>
      <c r="D12" s="49">
        <f>D13+D38</f>
        <v>1716931.21</v>
      </c>
      <c r="E12" s="49">
        <f t="shared" ref="E12:F12" si="0">E13+E38</f>
        <v>103609.08530000001</v>
      </c>
      <c r="F12" s="49">
        <f t="shared" si="0"/>
        <v>1820540.2953000003</v>
      </c>
      <c r="G12" s="49">
        <f t="shared" ref="G12:J12" si="1">G13+G38</f>
        <v>1711697.5000000002</v>
      </c>
      <c r="H12" s="49">
        <f t="shared" ref="H12" si="2">H13+H38</f>
        <v>34.1</v>
      </c>
      <c r="I12" s="49">
        <f t="shared" ref="I12" si="3">I13+I38</f>
        <v>1711731.6000000003</v>
      </c>
      <c r="J12" s="49">
        <f t="shared" si="1"/>
        <v>1716121.7100000002</v>
      </c>
      <c r="K12" s="49">
        <f t="shared" ref="K12" si="4">K13+K38</f>
        <v>28.9</v>
      </c>
      <c r="L12" s="49">
        <f t="shared" ref="L12" si="5">L13+L38</f>
        <v>1716150.6100000003</v>
      </c>
    </row>
    <row r="13" spans="1:12" ht="31.5" outlineLevel="3" x14ac:dyDescent="0.25">
      <c r="A13" s="271" t="s">
        <v>236</v>
      </c>
      <c r="B13" s="271"/>
      <c r="C13" s="57" t="s">
        <v>237</v>
      </c>
      <c r="D13" s="49">
        <f>D14+D29</f>
        <v>8961.2000000000007</v>
      </c>
      <c r="E13" s="49">
        <f t="shared" ref="E13:F13" si="6">E14+E29</f>
        <v>101446.7273</v>
      </c>
      <c r="F13" s="49">
        <f t="shared" si="6"/>
        <v>110407.9273</v>
      </c>
      <c r="G13" s="49">
        <f t="shared" ref="G13:J13" si="7">G14+G29</f>
        <v>6912.4000000000005</v>
      </c>
      <c r="H13" s="49">
        <f t="shared" ref="H13" si="8">H14+H29</f>
        <v>0</v>
      </c>
      <c r="I13" s="49">
        <f t="shared" ref="I13" si="9">I14+I29</f>
        <v>6912.4000000000005</v>
      </c>
      <c r="J13" s="49">
        <f t="shared" si="7"/>
        <v>5123.8</v>
      </c>
      <c r="K13" s="49">
        <f t="shared" ref="K13" si="10">K14+K29</f>
        <v>0</v>
      </c>
      <c r="L13" s="49">
        <f t="shared" ref="L13" si="11">L14+L29</f>
        <v>5123.8</v>
      </c>
    </row>
    <row r="14" spans="1:12" ht="47.25" outlineLevel="4" x14ac:dyDescent="0.25">
      <c r="A14" s="271" t="s">
        <v>238</v>
      </c>
      <c r="B14" s="271"/>
      <c r="C14" s="57" t="s">
        <v>239</v>
      </c>
      <c r="D14" s="49">
        <f>D15+D17+D19</f>
        <v>8381.5</v>
      </c>
      <c r="E14" s="49">
        <f>E15+E17+E19+E25+E27+E21+E23</f>
        <v>101446.7273</v>
      </c>
      <c r="F14" s="49">
        <f t="shared" ref="F14:L14" si="12">F15+F17+F19+F25+F27+F21+F23</f>
        <v>109828.2273</v>
      </c>
      <c r="G14" s="49">
        <f t="shared" si="12"/>
        <v>6448.8</v>
      </c>
      <c r="H14" s="49">
        <f t="shared" si="12"/>
        <v>0</v>
      </c>
      <c r="I14" s="49">
        <f t="shared" si="12"/>
        <v>6448.8</v>
      </c>
      <c r="J14" s="49">
        <f t="shared" si="12"/>
        <v>4710.6000000000004</v>
      </c>
      <c r="K14" s="49">
        <f t="shared" si="12"/>
        <v>0</v>
      </c>
      <c r="L14" s="49">
        <f t="shared" si="12"/>
        <v>4710.6000000000004</v>
      </c>
    </row>
    <row r="15" spans="1:12" ht="15.75" outlineLevel="5" x14ac:dyDescent="0.25">
      <c r="A15" s="271" t="s">
        <v>302</v>
      </c>
      <c r="B15" s="271"/>
      <c r="C15" s="57" t="s">
        <v>303</v>
      </c>
      <c r="D15" s="49">
        <f>D16</f>
        <v>6881.5</v>
      </c>
      <c r="E15" s="49">
        <f t="shared" ref="E15:F15" si="13">E16</f>
        <v>0</v>
      </c>
      <c r="F15" s="49">
        <f t="shared" si="13"/>
        <v>6881.5</v>
      </c>
      <c r="G15" s="49">
        <f>G16</f>
        <v>5298.8</v>
      </c>
      <c r="H15" s="49">
        <f t="shared" ref="H15" si="14">H16</f>
        <v>0</v>
      </c>
      <c r="I15" s="49">
        <f t="shared" ref="I15" si="15">I16</f>
        <v>5298.8</v>
      </c>
      <c r="J15" s="49">
        <f>J16</f>
        <v>4610.6000000000004</v>
      </c>
      <c r="K15" s="49">
        <f t="shared" ref="K15" si="16">K16</f>
        <v>0</v>
      </c>
      <c r="L15" s="49">
        <f t="shared" ref="L15" si="17">L16</f>
        <v>4610.6000000000004</v>
      </c>
    </row>
    <row r="16" spans="1:12" ht="15.75" outlineLevel="7" x14ac:dyDescent="0.25">
      <c r="A16" s="275" t="s">
        <v>302</v>
      </c>
      <c r="B16" s="275" t="s">
        <v>15</v>
      </c>
      <c r="C16" s="58" t="s">
        <v>16</v>
      </c>
      <c r="D16" s="51">
        <v>6881.5</v>
      </c>
      <c r="E16" s="51"/>
      <c r="F16" s="51">
        <f>SUM(D16:E16)</f>
        <v>6881.5</v>
      </c>
      <c r="G16" s="51">
        <v>5298.8</v>
      </c>
      <c r="H16" s="51"/>
      <c r="I16" s="51">
        <f>SUM(G16:H16)</f>
        <v>5298.8</v>
      </c>
      <c r="J16" s="51">
        <v>4610.6000000000004</v>
      </c>
      <c r="K16" s="51"/>
      <c r="L16" s="51">
        <f>SUM(J16:K16)</f>
        <v>4610.6000000000004</v>
      </c>
    </row>
    <row r="17" spans="1:12" s="47" customFormat="1" ht="15.75" outlineLevel="7" x14ac:dyDescent="0.25">
      <c r="A17" s="169" t="s">
        <v>447</v>
      </c>
      <c r="B17" s="169"/>
      <c r="C17" s="141" t="s">
        <v>445</v>
      </c>
      <c r="D17" s="49">
        <f>D18</f>
        <v>100</v>
      </c>
      <c r="E17" s="49">
        <f t="shared" ref="E17:F17" si="18">E18</f>
        <v>0</v>
      </c>
      <c r="F17" s="49">
        <f t="shared" si="18"/>
        <v>100</v>
      </c>
      <c r="G17" s="49">
        <f>G18</f>
        <v>100</v>
      </c>
      <c r="H17" s="49">
        <f t="shared" ref="H17" si="19">H18</f>
        <v>0</v>
      </c>
      <c r="I17" s="49">
        <f t="shared" ref="I17" si="20">I18</f>
        <v>100</v>
      </c>
      <c r="J17" s="49">
        <f>J18</f>
        <v>100</v>
      </c>
      <c r="K17" s="49">
        <f t="shared" ref="K17" si="21">K18</f>
        <v>0</v>
      </c>
      <c r="L17" s="49">
        <f t="shared" ref="L17" si="22">L18</f>
        <v>100</v>
      </c>
    </row>
    <row r="18" spans="1:12" ht="31.5" outlineLevel="7" x14ac:dyDescent="0.25">
      <c r="A18" s="202" t="s">
        <v>447</v>
      </c>
      <c r="B18" s="202" t="s">
        <v>70</v>
      </c>
      <c r="C18" s="54" t="s">
        <v>446</v>
      </c>
      <c r="D18" s="51">
        <v>100</v>
      </c>
      <c r="E18" s="51"/>
      <c r="F18" s="51">
        <f>SUM(D18:E18)</f>
        <v>100</v>
      </c>
      <c r="G18" s="51">
        <v>100</v>
      </c>
      <c r="H18" s="51"/>
      <c r="I18" s="51">
        <f>SUM(G18:H18)</f>
        <v>100</v>
      </c>
      <c r="J18" s="51">
        <v>100</v>
      </c>
      <c r="K18" s="51"/>
      <c r="L18" s="51">
        <f>SUM(J18:K18)</f>
        <v>100</v>
      </c>
    </row>
    <row r="19" spans="1:12" s="206" customFormat="1" ht="31.5" outlineLevel="5" x14ac:dyDescent="0.25">
      <c r="A19" s="272" t="s">
        <v>304</v>
      </c>
      <c r="B19" s="272"/>
      <c r="C19" s="186" t="s">
        <v>622</v>
      </c>
      <c r="D19" s="208">
        <f>D20</f>
        <v>1400</v>
      </c>
      <c r="E19" s="208">
        <f t="shared" ref="E19:F19" si="23">E20</f>
        <v>0</v>
      </c>
      <c r="F19" s="208">
        <f t="shared" si="23"/>
        <v>1400</v>
      </c>
      <c r="G19" s="208">
        <f>G20</f>
        <v>1050</v>
      </c>
      <c r="H19" s="208">
        <f t="shared" ref="H19" si="24">H20</f>
        <v>0</v>
      </c>
      <c r="I19" s="208">
        <f t="shared" ref="I19" si="25">I20</f>
        <v>1050</v>
      </c>
      <c r="J19" s="208">
        <f>J20</f>
        <v>0</v>
      </c>
      <c r="K19" s="208">
        <f t="shared" ref="K19" si="26">K20</f>
        <v>0</v>
      </c>
      <c r="L19" s="208"/>
    </row>
    <row r="20" spans="1:12" s="206" customFormat="1" ht="31.5" outlineLevel="7" x14ac:dyDescent="0.25">
      <c r="A20" s="273" t="s">
        <v>304</v>
      </c>
      <c r="B20" s="273" t="s">
        <v>70</v>
      </c>
      <c r="C20" s="182" t="s">
        <v>71</v>
      </c>
      <c r="D20" s="207">
        <v>1400</v>
      </c>
      <c r="E20" s="207"/>
      <c r="F20" s="207">
        <f>SUM(D20:E20)</f>
        <v>1400</v>
      </c>
      <c r="G20" s="207">
        <v>1050</v>
      </c>
      <c r="H20" s="207"/>
      <c r="I20" s="207">
        <f>SUM(G20:H20)</f>
        <v>1050</v>
      </c>
      <c r="J20" s="207"/>
      <c r="K20" s="207"/>
      <c r="L20" s="207"/>
    </row>
    <row r="21" spans="1:12" ht="48.75" customHeight="1" outlineLevel="7" x14ac:dyDescent="0.25">
      <c r="A21" s="274" t="s">
        <v>857</v>
      </c>
      <c r="B21" s="274"/>
      <c r="C21" s="36" t="s">
        <v>858</v>
      </c>
      <c r="D21" s="11"/>
      <c r="E21" s="9">
        <f t="shared" ref="E21:F23" si="27">E22</f>
        <v>19277.185860000001</v>
      </c>
      <c r="F21" s="9">
        <f t="shared" si="27"/>
        <v>19277.185860000001</v>
      </c>
      <c r="G21" s="51"/>
      <c r="H21" s="51"/>
      <c r="I21" s="51"/>
      <c r="J21" s="51"/>
      <c r="K21" s="51"/>
      <c r="L21" s="51"/>
    </row>
    <row r="22" spans="1:12" ht="31.5" outlineLevel="7" x14ac:dyDescent="0.25">
      <c r="A22" s="276" t="s">
        <v>857</v>
      </c>
      <c r="B22" s="202" t="s">
        <v>70</v>
      </c>
      <c r="C22" s="55" t="s">
        <v>446</v>
      </c>
      <c r="D22" s="11"/>
      <c r="E22" s="13">
        <f>7944.18178+5218.90502+1590.5375+2557.94476+464.7672+1500.8496</f>
        <v>19277.185860000001</v>
      </c>
      <c r="F22" s="13">
        <f>SUM(D22:E22)</f>
        <v>19277.185860000001</v>
      </c>
      <c r="G22" s="51"/>
      <c r="H22" s="51"/>
      <c r="I22" s="51"/>
      <c r="J22" s="51"/>
      <c r="K22" s="51"/>
      <c r="L22" s="51"/>
    </row>
    <row r="23" spans="1:12" ht="47.25" customHeight="1" outlineLevel="7" x14ac:dyDescent="0.25">
      <c r="A23" s="277" t="s">
        <v>857</v>
      </c>
      <c r="B23" s="277"/>
      <c r="C23" s="184" t="s">
        <v>859</v>
      </c>
      <c r="D23" s="11"/>
      <c r="E23" s="23">
        <f t="shared" si="27"/>
        <v>57831.557500000003</v>
      </c>
      <c r="F23" s="23">
        <f t="shared" si="27"/>
        <v>57831.557500000003</v>
      </c>
      <c r="G23" s="51"/>
      <c r="H23" s="51"/>
      <c r="I23" s="51"/>
      <c r="J23" s="51"/>
      <c r="K23" s="51"/>
      <c r="L23" s="51"/>
    </row>
    <row r="24" spans="1:12" ht="31.5" outlineLevel="7" x14ac:dyDescent="0.25">
      <c r="A24" s="278" t="s">
        <v>857</v>
      </c>
      <c r="B24" s="278" t="s">
        <v>70</v>
      </c>
      <c r="C24" s="185" t="s">
        <v>446</v>
      </c>
      <c r="D24" s="11"/>
      <c r="E24" s="34">
        <f>23832.5453+15656.71502+4771.6125+7673.83428+1394.3016+4502.5488</f>
        <v>57831.557500000003</v>
      </c>
      <c r="F24" s="34">
        <f>SUM(D24:E24)</f>
        <v>57831.557500000003</v>
      </c>
      <c r="G24" s="51"/>
      <c r="H24" s="51"/>
      <c r="I24" s="51"/>
      <c r="J24" s="51"/>
      <c r="K24" s="51"/>
      <c r="L24" s="51"/>
    </row>
    <row r="25" spans="1:12" ht="34.5" customHeight="1" outlineLevel="7" x14ac:dyDescent="0.25">
      <c r="A25" s="262" t="s">
        <v>867</v>
      </c>
      <c r="B25" s="262"/>
      <c r="C25" s="20" t="s">
        <v>868</v>
      </c>
      <c r="D25" s="9"/>
      <c r="E25" s="9">
        <f t="shared" ref="E25:F25" si="28">E26</f>
        <v>6084.4959900000003</v>
      </c>
      <c r="F25" s="9">
        <f t="shared" si="28"/>
        <v>6084.4959900000003</v>
      </c>
      <c r="G25" s="51"/>
      <c r="H25" s="51"/>
      <c r="I25" s="51"/>
      <c r="J25" s="51"/>
      <c r="K25" s="51"/>
      <c r="L25" s="51"/>
    </row>
    <row r="26" spans="1:12" ht="31.5" outlineLevel="7" x14ac:dyDescent="0.25">
      <c r="A26" s="263" t="s">
        <v>867</v>
      </c>
      <c r="B26" s="263" t="s">
        <v>70</v>
      </c>
      <c r="C26" s="22" t="s">
        <v>71</v>
      </c>
      <c r="D26" s="9"/>
      <c r="E26" s="13">
        <v>6084.4959900000003</v>
      </c>
      <c r="F26" s="13">
        <f>SUM(D26:E26)</f>
        <v>6084.4959900000003</v>
      </c>
      <c r="G26" s="51"/>
      <c r="H26" s="51"/>
      <c r="I26" s="51"/>
      <c r="J26" s="51"/>
      <c r="K26" s="51"/>
      <c r="L26" s="51"/>
    </row>
    <row r="27" spans="1:12" ht="36" customHeight="1" outlineLevel="7" x14ac:dyDescent="0.25">
      <c r="A27" s="264" t="s">
        <v>867</v>
      </c>
      <c r="B27" s="264"/>
      <c r="C27" s="27" t="s">
        <v>632</v>
      </c>
      <c r="D27" s="23"/>
      <c r="E27" s="23">
        <f t="shared" ref="E27:F27" si="29">E28</f>
        <v>18253.487949999999</v>
      </c>
      <c r="F27" s="23">
        <f t="shared" si="29"/>
        <v>18253.487949999999</v>
      </c>
      <c r="G27" s="51"/>
      <c r="H27" s="51"/>
      <c r="I27" s="51"/>
      <c r="J27" s="51"/>
      <c r="K27" s="51"/>
      <c r="L27" s="51"/>
    </row>
    <row r="28" spans="1:12" ht="31.5" outlineLevel="7" x14ac:dyDescent="0.25">
      <c r="A28" s="265" t="s">
        <v>867</v>
      </c>
      <c r="B28" s="265" t="s">
        <v>70</v>
      </c>
      <c r="C28" s="28" t="s">
        <v>71</v>
      </c>
      <c r="D28" s="23"/>
      <c r="E28" s="34">
        <v>18253.487949999999</v>
      </c>
      <c r="F28" s="34">
        <f>SUM(D28:E28)</f>
        <v>18253.487949999999</v>
      </c>
      <c r="G28" s="51"/>
      <c r="H28" s="51"/>
      <c r="I28" s="51"/>
      <c r="J28" s="51"/>
      <c r="K28" s="51"/>
      <c r="L28" s="51"/>
    </row>
    <row r="29" spans="1:12" ht="47.25" outlineLevel="4" x14ac:dyDescent="0.25">
      <c r="A29" s="271" t="s">
        <v>316</v>
      </c>
      <c r="B29" s="271"/>
      <c r="C29" s="57" t="s">
        <v>317</v>
      </c>
      <c r="D29" s="49">
        <f>D30+D34+D36</f>
        <v>579.70000000000005</v>
      </c>
      <c r="E29" s="49">
        <f t="shared" ref="E29:F29" si="30">E30+E34+E36</f>
        <v>0</v>
      </c>
      <c r="F29" s="49">
        <f t="shared" si="30"/>
        <v>579.70000000000005</v>
      </c>
      <c r="G29" s="49">
        <f>G30+G34+G36</f>
        <v>463.6</v>
      </c>
      <c r="H29" s="49">
        <f t="shared" ref="H29" si="31">H30+H34+H36</f>
        <v>0</v>
      </c>
      <c r="I29" s="49">
        <f t="shared" ref="I29" si="32">I30+I34+I36</f>
        <v>463.6</v>
      </c>
      <c r="J29" s="49">
        <f>J30+J34+J36</f>
        <v>413.2</v>
      </c>
      <c r="K29" s="49">
        <f t="shared" ref="K29" si="33">K30+K34+K36</f>
        <v>0</v>
      </c>
      <c r="L29" s="49">
        <f t="shared" ref="L29" si="34">L30+L34+L36</f>
        <v>413.2</v>
      </c>
    </row>
    <row r="30" spans="1:12" ht="15.75" outlineLevel="5" x14ac:dyDescent="0.25">
      <c r="A30" s="271" t="s">
        <v>331</v>
      </c>
      <c r="B30" s="271"/>
      <c r="C30" s="57" t="s">
        <v>332</v>
      </c>
      <c r="D30" s="49">
        <f>D31+D32+D33</f>
        <v>407.4</v>
      </c>
      <c r="E30" s="49">
        <f t="shared" ref="E30:F30" si="35">E31+E32+E33</f>
        <v>0</v>
      </c>
      <c r="F30" s="49">
        <f t="shared" si="35"/>
        <v>407.4</v>
      </c>
      <c r="G30" s="49">
        <f>G31+G32+G33</f>
        <v>313.7</v>
      </c>
      <c r="H30" s="49">
        <f t="shared" ref="H30" si="36">H31+H32+H33</f>
        <v>0</v>
      </c>
      <c r="I30" s="49">
        <f t="shared" ref="I30" si="37">I31+I32+I33</f>
        <v>313.7</v>
      </c>
      <c r="J30" s="49">
        <f>J31+J32+J33</f>
        <v>273</v>
      </c>
      <c r="K30" s="49">
        <f t="shared" ref="K30" si="38">K31+K32+K33</f>
        <v>0</v>
      </c>
      <c r="L30" s="49">
        <f t="shared" ref="L30" si="39">L31+L32+L33</f>
        <v>273</v>
      </c>
    </row>
    <row r="31" spans="1:12" ht="31.5" outlineLevel="7" x14ac:dyDescent="0.25">
      <c r="A31" s="275" t="s">
        <v>331</v>
      </c>
      <c r="B31" s="275" t="s">
        <v>7</v>
      </c>
      <c r="C31" s="58" t="s">
        <v>8</v>
      </c>
      <c r="D31" s="11">
        <v>123.3</v>
      </c>
      <c r="E31" s="51"/>
      <c r="F31" s="51">
        <f t="shared" ref="F31:F33" si="40">SUM(D31:E31)</f>
        <v>123.3</v>
      </c>
      <c r="G31" s="11">
        <v>94.9</v>
      </c>
      <c r="H31" s="51"/>
      <c r="I31" s="51">
        <f t="shared" ref="I31:I33" si="41">SUM(G31:H31)</f>
        <v>94.9</v>
      </c>
      <c r="J31" s="11">
        <v>82.6</v>
      </c>
      <c r="K31" s="51"/>
      <c r="L31" s="51">
        <f t="shared" ref="L31:L33" si="42">SUM(J31:K31)</f>
        <v>82.6</v>
      </c>
    </row>
    <row r="32" spans="1:12" ht="15.75" outlineLevel="7" x14ac:dyDescent="0.25">
      <c r="A32" s="275" t="s">
        <v>331</v>
      </c>
      <c r="B32" s="275" t="s">
        <v>21</v>
      </c>
      <c r="C32" s="58" t="s">
        <v>22</v>
      </c>
      <c r="D32" s="11">
        <v>62.4</v>
      </c>
      <c r="E32" s="51"/>
      <c r="F32" s="51">
        <f t="shared" si="40"/>
        <v>62.4</v>
      </c>
      <c r="G32" s="11">
        <v>48.1</v>
      </c>
      <c r="H32" s="51"/>
      <c r="I32" s="51">
        <f t="shared" si="41"/>
        <v>48.1</v>
      </c>
      <c r="J32" s="11">
        <v>41.8</v>
      </c>
      <c r="K32" s="51"/>
      <c r="L32" s="51">
        <f t="shared" si="42"/>
        <v>41.8</v>
      </c>
    </row>
    <row r="33" spans="1:12" ht="31.5" outlineLevel="7" x14ac:dyDescent="0.25">
      <c r="A33" s="275" t="s">
        <v>331</v>
      </c>
      <c r="B33" s="275" t="s">
        <v>70</v>
      </c>
      <c r="C33" s="58" t="s">
        <v>71</v>
      </c>
      <c r="D33" s="11">
        <v>221.7</v>
      </c>
      <c r="E33" s="51"/>
      <c r="F33" s="51">
        <f t="shared" si="40"/>
        <v>221.7</v>
      </c>
      <c r="G33" s="11">
        <v>170.7</v>
      </c>
      <c r="H33" s="51"/>
      <c r="I33" s="51">
        <f t="shared" si="41"/>
        <v>170.7</v>
      </c>
      <c r="J33" s="11">
        <v>148.6</v>
      </c>
      <c r="K33" s="51"/>
      <c r="L33" s="51">
        <f t="shared" si="42"/>
        <v>148.6</v>
      </c>
    </row>
    <row r="34" spans="1:12" ht="31.5" outlineLevel="5" x14ac:dyDescent="0.25">
      <c r="A34" s="271" t="s">
        <v>333</v>
      </c>
      <c r="B34" s="271"/>
      <c r="C34" s="57" t="s">
        <v>334</v>
      </c>
      <c r="D34" s="49">
        <f>D35</f>
        <v>97.3</v>
      </c>
      <c r="E34" s="49">
        <f t="shared" ref="E34:F34" si="43">E35</f>
        <v>0</v>
      </c>
      <c r="F34" s="49">
        <f t="shared" si="43"/>
        <v>97.3</v>
      </c>
      <c r="G34" s="49">
        <f t="shared" ref="G34:J34" si="44">G35</f>
        <v>74.900000000000006</v>
      </c>
      <c r="H34" s="49">
        <f t="shared" ref="H34" si="45">H35</f>
        <v>0</v>
      </c>
      <c r="I34" s="49">
        <f t="shared" ref="I34" si="46">I35</f>
        <v>74.900000000000006</v>
      </c>
      <c r="J34" s="49">
        <f t="shared" si="44"/>
        <v>65.2</v>
      </c>
      <c r="K34" s="49">
        <f t="shared" ref="K34" si="47">K35</f>
        <v>0</v>
      </c>
      <c r="L34" s="49">
        <f t="shared" ref="L34" si="48">L35</f>
        <v>65.2</v>
      </c>
    </row>
    <row r="35" spans="1:12" ht="31.5" outlineLevel="7" x14ac:dyDescent="0.25">
      <c r="A35" s="275" t="s">
        <v>333</v>
      </c>
      <c r="B35" s="275" t="s">
        <v>70</v>
      </c>
      <c r="C35" s="58" t="s">
        <v>71</v>
      </c>
      <c r="D35" s="51">
        <v>97.3</v>
      </c>
      <c r="E35" s="51"/>
      <c r="F35" s="51">
        <f>SUM(D35:E35)</f>
        <v>97.3</v>
      </c>
      <c r="G35" s="51">
        <v>74.900000000000006</v>
      </c>
      <c r="H35" s="51"/>
      <c r="I35" s="51">
        <f>SUM(G35:H35)</f>
        <v>74.900000000000006</v>
      </c>
      <c r="J35" s="51">
        <v>65.2</v>
      </c>
      <c r="K35" s="51"/>
      <c r="L35" s="51">
        <f>SUM(J35:K35)</f>
        <v>65.2</v>
      </c>
    </row>
    <row r="36" spans="1:12" ht="15.75" outlineLevel="5" x14ac:dyDescent="0.25">
      <c r="A36" s="271" t="s">
        <v>335</v>
      </c>
      <c r="B36" s="271"/>
      <c r="C36" s="57" t="s">
        <v>336</v>
      </c>
      <c r="D36" s="49">
        <f>D37</f>
        <v>75</v>
      </c>
      <c r="E36" s="49">
        <f t="shared" ref="E36:F36" si="49">E37</f>
        <v>0</v>
      </c>
      <c r="F36" s="49">
        <f t="shared" si="49"/>
        <v>75</v>
      </c>
      <c r="G36" s="49">
        <f t="shared" ref="G36:J36" si="50">G37</f>
        <v>75</v>
      </c>
      <c r="H36" s="49">
        <f t="shared" ref="H36" si="51">H37</f>
        <v>0</v>
      </c>
      <c r="I36" s="49">
        <f t="shared" ref="I36" si="52">I37</f>
        <v>75</v>
      </c>
      <c r="J36" s="49">
        <f t="shared" si="50"/>
        <v>75</v>
      </c>
      <c r="K36" s="49">
        <f t="shared" ref="K36" si="53">K37</f>
        <v>0</v>
      </c>
      <c r="L36" s="49">
        <f t="shared" ref="L36" si="54">L37</f>
        <v>75</v>
      </c>
    </row>
    <row r="37" spans="1:12" ht="15.75" outlineLevel="7" x14ac:dyDescent="0.25">
      <c r="A37" s="275" t="s">
        <v>335</v>
      </c>
      <c r="B37" s="275" t="s">
        <v>21</v>
      </c>
      <c r="C37" s="58" t="s">
        <v>22</v>
      </c>
      <c r="D37" s="51">
        <v>75</v>
      </c>
      <c r="E37" s="51"/>
      <c r="F37" s="51">
        <f>SUM(D37:E37)</f>
        <v>75</v>
      </c>
      <c r="G37" s="51">
        <v>75</v>
      </c>
      <c r="H37" s="51"/>
      <c r="I37" s="51">
        <f>SUM(G37:H37)</f>
        <v>75</v>
      </c>
      <c r="J37" s="51">
        <v>75</v>
      </c>
      <c r="K37" s="51"/>
      <c r="L37" s="51">
        <f>SUM(J37:K37)</f>
        <v>75</v>
      </c>
    </row>
    <row r="38" spans="1:12" ht="31.5" outlineLevel="3" x14ac:dyDescent="0.25">
      <c r="A38" s="271" t="s">
        <v>305</v>
      </c>
      <c r="B38" s="271"/>
      <c r="C38" s="57" t="s">
        <v>306</v>
      </c>
      <c r="D38" s="49">
        <f>D39+D51</f>
        <v>1707970.01</v>
      </c>
      <c r="E38" s="49">
        <f t="shared" ref="E38:F38" si="55">E39+E51</f>
        <v>2162.3580000000002</v>
      </c>
      <c r="F38" s="49">
        <f t="shared" si="55"/>
        <v>1710132.3680000002</v>
      </c>
      <c r="G38" s="49">
        <f>G39+G51</f>
        <v>1704785.1000000003</v>
      </c>
      <c r="H38" s="49">
        <f t="shared" ref="H38" si="56">H39+H51</f>
        <v>34.1</v>
      </c>
      <c r="I38" s="49">
        <f t="shared" ref="I38" si="57">I39+I51</f>
        <v>1704819.2000000004</v>
      </c>
      <c r="J38" s="49">
        <f>J39+J51</f>
        <v>1710997.9100000001</v>
      </c>
      <c r="K38" s="49">
        <f t="shared" ref="K38" si="58">K39+K51</f>
        <v>28.9</v>
      </c>
      <c r="L38" s="49">
        <f t="shared" ref="L38" si="59">L39+L51</f>
        <v>1711026.8100000003</v>
      </c>
    </row>
    <row r="39" spans="1:12" ht="31.5" outlineLevel="4" x14ac:dyDescent="0.25">
      <c r="A39" s="271" t="s">
        <v>307</v>
      </c>
      <c r="B39" s="271"/>
      <c r="C39" s="57" t="s">
        <v>39</v>
      </c>
      <c r="D39" s="49">
        <f>D40+D43+D45+D47+D49</f>
        <v>359166.80000000005</v>
      </c>
      <c r="E39" s="49">
        <f t="shared" ref="E39:F39" si="60">E40+E43+E45+E47+E49</f>
        <v>1388.3579999999999</v>
      </c>
      <c r="F39" s="49">
        <f t="shared" si="60"/>
        <v>360555.15800000005</v>
      </c>
      <c r="G39" s="49">
        <f t="shared" ref="G39:J39" si="61">G40+G43+G45+G47+G49</f>
        <v>359603.5</v>
      </c>
      <c r="H39" s="49">
        <f t="shared" ref="H39" si="62">H40+H43+H45+H47+H49</f>
        <v>0</v>
      </c>
      <c r="I39" s="49">
        <f t="shared" ref="I39" si="63">I40+I43+I45+I47+I49</f>
        <v>359603.5</v>
      </c>
      <c r="J39" s="49">
        <f t="shared" si="61"/>
        <v>360057.80000000005</v>
      </c>
      <c r="K39" s="49">
        <f t="shared" ref="K39" si="64">K40+K43+K45+K47+K49</f>
        <v>0</v>
      </c>
      <c r="L39" s="49">
        <f t="shared" ref="L39" si="65">L40+L43+L45+L47+L49</f>
        <v>360057.80000000005</v>
      </c>
    </row>
    <row r="40" spans="1:12" ht="15.75" outlineLevel="5" x14ac:dyDescent="0.25">
      <c r="A40" s="271" t="s">
        <v>337</v>
      </c>
      <c r="B40" s="271"/>
      <c r="C40" s="57" t="s">
        <v>41</v>
      </c>
      <c r="D40" s="49">
        <f>D41+D42</f>
        <v>11001.900000000001</v>
      </c>
      <c r="E40" s="49">
        <f t="shared" ref="E40:F40" si="66">E41+E42</f>
        <v>0</v>
      </c>
      <c r="F40" s="49">
        <f t="shared" si="66"/>
        <v>11001.900000000001</v>
      </c>
      <c r="G40" s="49">
        <f>G41+G42</f>
        <v>11438.6</v>
      </c>
      <c r="H40" s="49">
        <f t="shared" ref="H40" si="67">H41+H42</f>
        <v>0</v>
      </c>
      <c r="I40" s="49">
        <f t="shared" ref="I40" si="68">I41+I42</f>
        <v>11438.6</v>
      </c>
      <c r="J40" s="49">
        <f>J41+J42</f>
        <v>11892.900000000001</v>
      </c>
      <c r="K40" s="49">
        <f t="shared" ref="K40" si="69">K41+K42</f>
        <v>0</v>
      </c>
      <c r="L40" s="49">
        <f t="shared" ref="L40" si="70">L41+L42</f>
        <v>11892.900000000001</v>
      </c>
    </row>
    <row r="41" spans="1:12" ht="47.25" outlineLevel="7" x14ac:dyDescent="0.25">
      <c r="A41" s="275" t="s">
        <v>337</v>
      </c>
      <c r="B41" s="275" t="s">
        <v>4</v>
      </c>
      <c r="C41" s="58" t="s">
        <v>5</v>
      </c>
      <c r="D41" s="11">
        <v>10918.2</v>
      </c>
      <c r="E41" s="51"/>
      <c r="F41" s="51">
        <f t="shared" ref="F41:F42" si="71">SUM(D41:E41)</f>
        <v>10918.2</v>
      </c>
      <c r="G41" s="11">
        <v>11354.9</v>
      </c>
      <c r="H41" s="51"/>
      <c r="I41" s="51">
        <f t="shared" ref="I41:I42" si="72">SUM(G41:H41)</f>
        <v>11354.9</v>
      </c>
      <c r="J41" s="11">
        <v>11809.2</v>
      </c>
      <c r="K41" s="51"/>
      <c r="L41" s="51">
        <f t="shared" ref="L41:L42" si="73">SUM(J41:K41)</f>
        <v>11809.2</v>
      </c>
    </row>
    <row r="42" spans="1:12" ht="31.5" outlineLevel="7" x14ac:dyDescent="0.25">
      <c r="A42" s="275" t="s">
        <v>337</v>
      </c>
      <c r="B42" s="275" t="s">
        <v>7</v>
      </c>
      <c r="C42" s="58" t="s">
        <v>8</v>
      </c>
      <c r="D42" s="11">
        <v>83.7</v>
      </c>
      <c r="E42" s="51"/>
      <c r="F42" s="51">
        <f t="shared" si="71"/>
        <v>83.7</v>
      </c>
      <c r="G42" s="11">
        <v>83.7</v>
      </c>
      <c r="H42" s="51"/>
      <c r="I42" s="51">
        <f t="shared" si="72"/>
        <v>83.7</v>
      </c>
      <c r="J42" s="11">
        <v>83.7</v>
      </c>
      <c r="K42" s="51"/>
      <c r="L42" s="51">
        <f t="shared" si="73"/>
        <v>83.7</v>
      </c>
    </row>
    <row r="43" spans="1:12" ht="31.5" outlineLevel="5" x14ac:dyDescent="0.25">
      <c r="A43" s="271" t="s">
        <v>308</v>
      </c>
      <c r="B43" s="271"/>
      <c r="C43" s="57" t="s">
        <v>309</v>
      </c>
      <c r="D43" s="49">
        <f>D44</f>
        <v>136462.5</v>
      </c>
      <c r="E43" s="49">
        <f t="shared" ref="E43:F43" si="74">E44</f>
        <v>1388.3579999999999</v>
      </c>
      <c r="F43" s="49">
        <f t="shared" si="74"/>
        <v>137850.85800000001</v>
      </c>
      <c r="G43" s="49">
        <f>G44</f>
        <v>136462.5</v>
      </c>
      <c r="H43" s="49">
        <f t="shared" ref="H43" si="75">H44</f>
        <v>0</v>
      </c>
      <c r="I43" s="49">
        <f t="shared" ref="I43" si="76">I44</f>
        <v>136462.5</v>
      </c>
      <c r="J43" s="49">
        <f>J44</f>
        <v>136462.5</v>
      </c>
      <c r="K43" s="49">
        <f t="shared" ref="K43" si="77">K44</f>
        <v>0</v>
      </c>
      <c r="L43" s="49">
        <f t="shared" ref="L43" si="78">L44</f>
        <v>136462.5</v>
      </c>
    </row>
    <row r="44" spans="1:12" ht="31.5" outlineLevel="7" x14ac:dyDescent="0.25">
      <c r="A44" s="275" t="s">
        <v>308</v>
      </c>
      <c r="B44" s="275" t="s">
        <v>70</v>
      </c>
      <c r="C44" s="58" t="s">
        <v>71</v>
      </c>
      <c r="D44" s="51">
        <v>136462.5</v>
      </c>
      <c r="E44" s="166">
        <v>1388.3579999999999</v>
      </c>
      <c r="F44" s="51">
        <f>SUM(D44:E44)</f>
        <v>137850.85800000001</v>
      </c>
      <c r="G44" s="51">
        <v>136462.5</v>
      </c>
      <c r="H44" s="51"/>
      <c r="I44" s="51">
        <f>SUM(G44:H44)</f>
        <v>136462.5</v>
      </c>
      <c r="J44" s="51">
        <v>136462.5</v>
      </c>
      <c r="K44" s="51"/>
      <c r="L44" s="51">
        <f>SUM(J44:K44)</f>
        <v>136462.5</v>
      </c>
    </row>
    <row r="45" spans="1:12" ht="15.75" outlineLevel="5" x14ac:dyDescent="0.25">
      <c r="A45" s="271" t="s">
        <v>318</v>
      </c>
      <c r="B45" s="271"/>
      <c r="C45" s="57" t="s">
        <v>319</v>
      </c>
      <c r="D45" s="49">
        <f>D46</f>
        <v>113105.3</v>
      </c>
      <c r="E45" s="49">
        <f t="shared" ref="E45:F45" si="79">E46</f>
        <v>0</v>
      </c>
      <c r="F45" s="49">
        <f t="shared" si="79"/>
        <v>113105.3</v>
      </c>
      <c r="G45" s="49">
        <f>G46</f>
        <v>113105.3</v>
      </c>
      <c r="H45" s="49">
        <f t="shared" ref="H45" si="80">H46</f>
        <v>0</v>
      </c>
      <c r="I45" s="49">
        <f t="shared" ref="I45" si="81">I46</f>
        <v>113105.3</v>
      </c>
      <c r="J45" s="49">
        <f>J46</f>
        <v>113105.3</v>
      </c>
      <c r="K45" s="49">
        <f t="shared" ref="K45" si="82">K46</f>
        <v>0</v>
      </c>
      <c r="L45" s="49">
        <f t="shared" ref="L45" si="83">L46</f>
        <v>113105.3</v>
      </c>
    </row>
    <row r="46" spans="1:12" ht="31.5" outlineLevel="7" x14ac:dyDescent="0.25">
      <c r="A46" s="275" t="s">
        <v>318</v>
      </c>
      <c r="B46" s="275" t="s">
        <v>70</v>
      </c>
      <c r="C46" s="58" t="s">
        <v>71</v>
      </c>
      <c r="D46" s="51">
        <v>113105.3</v>
      </c>
      <c r="E46" s="51"/>
      <c r="F46" s="51">
        <f>SUM(D46:E46)</f>
        <v>113105.3</v>
      </c>
      <c r="G46" s="51">
        <v>113105.3</v>
      </c>
      <c r="H46" s="51"/>
      <c r="I46" s="51">
        <f>SUM(G46:H46)</f>
        <v>113105.3</v>
      </c>
      <c r="J46" s="51">
        <v>113105.3</v>
      </c>
      <c r="K46" s="51"/>
      <c r="L46" s="51">
        <f>SUM(J46:K46)</f>
        <v>113105.3</v>
      </c>
    </row>
    <row r="47" spans="1:12" ht="15.75" outlineLevel="5" x14ac:dyDescent="0.25">
      <c r="A47" s="271" t="s">
        <v>325</v>
      </c>
      <c r="B47" s="271"/>
      <c r="C47" s="57" t="s">
        <v>326</v>
      </c>
      <c r="D47" s="49">
        <f>D48</f>
        <v>85467.6</v>
      </c>
      <c r="E47" s="49">
        <f t="shared" ref="E47:F47" si="84">E48</f>
        <v>0</v>
      </c>
      <c r="F47" s="49">
        <f t="shared" si="84"/>
        <v>85467.6</v>
      </c>
      <c r="G47" s="49">
        <f>G48</f>
        <v>85467.6</v>
      </c>
      <c r="H47" s="49">
        <f t="shared" ref="H47" si="85">H48</f>
        <v>0</v>
      </c>
      <c r="I47" s="49">
        <f t="shared" ref="I47" si="86">I48</f>
        <v>85467.6</v>
      </c>
      <c r="J47" s="49">
        <f>J48</f>
        <v>85467.6</v>
      </c>
      <c r="K47" s="49">
        <f t="shared" ref="K47" si="87">K48</f>
        <v>0</v>
      </c>
      <c r="L47" s="49">
        <f t="shared" ref="L47" si="88">L48</f>
        <v>85467.6</v>
      </c>
    </row>
    <row r="48" spans="1:12" ht="31.5" outlineLevel="7" x14ac:dyDescent="0.25">
      <c r="A48" s="275" t="s">
        <v>325</v>
      </c>
      <c r="B48" s="275" t="s">
        <v>70</v>
      </c>
      <c r="C48" s="58" t="s">
        <v>71</v>
      </c>
      <c r="D48" s="51">
        <v>85467.6</v>
      </c>
      <c r="E48" s="51"/>
      <c r="F48" s="51">
        <f>SUM(D48:E48)</f>
        <v>85467.6</v>
      </c>
      <c r="G48" s="51">
        <v>85467.6</v>
      </c>
      <c r="H48" s="51"/>
      <c r="I48" s="51">
        <f>SUM(G48:H48)</f>
        <v>85467.6</v>
      </c>
      <c r="J48" s="51">
        <v>85467.6</v>
      </c>
      <c r="K48" s="51"/>
      <c r="L48" s="51">
        <f>SUM(J48:K48)</f>
        <v>85467.6</v>
      </c>
    </row>
    <row r="49" spans="1:12" ht="15.75" outlineLevel="5" x14ac:dyDescent="0.25">
      <c r="A49" s="271" t="s">
        <v>338</v>
      </c>
      <c r="B49" s="271"/>
      <c r="C49" s="57" t="s">
        <v>241</v>
      </c>
      <c r="D49" s="49">
        <f>D50</f>
        <v>13129.5</v>
      </c>
      <c r="E49" s="49">
        <f t="shared" ref="E49:F49" si="89">E50</f>
        <v>0</v>
      </c>
      <c r="F49" s="49">
        <f t="shared" si="89"/>
        <v>13129.5</v>
      </c>
      <c r="G49" s="49">
        <f>G50</f>
        <v>13129.5</v>
      </c>
      <c r="H49" s="49">
        <f t="shared" ref="H49" si="90">H50</f>
        <v>0</v>
      </c>
      <c r="I49" s="49">
        <f t="shared" ref="I49" si="91">I50</f>
        <v>13129.5</v>
      </c>
      <c r="J49" s="49">
        <f>J50</f>
        <v>13129.5</v>
      </c>
      <c r="K49" s="49">
        <f t="shared" ref="K49" si="92">K50</f>
        <v>0</v>
      </c>
      <c r="L49" s="49">
        <f t="shared" ref="L49" si="93">L50</f>
        <v>13129.5</v>
      </c>
    </row>
    <row r="50" spans="1:12" ht="31.5" outlineLevel="7" x14ac:dyDescent="0.25">
      <c r="A50" s="275" t="s">
        <v>338</v>
      </c>
      <c r="B50" s="275" t="s">
        <v>70</v>
      </c>
      <c r="C50" s="58" t="s">
        <v>71</v>
      </c>
      <c r="D50" s="51">
        <v>13129.5</v>
      </c>
      <c r="E50" s="51"/>
      <c r="F50" s="51">
        <f>SUM(D50:E50)</f>
        <v>13129.5</v>
      </c>
      <c r="G50" s="51">
        <v>13129.5</v>
      </c>
      <c r="H50" s="51"/>
      <c r="I50" s="51">
        <f>SUM(G50:H50)</f>
        <v>13129.5</v>
      </c>
      <c r="J50" s="51">
        <v>13129.5</v>
      </c>
      <c r="K50" s="51"/>
      <c r="L50" s="51">
        <f>SUM(J50:K50)</f>
        <v>13129.5</v>
      </c>
    </row>
    <row r="51" spans="1:12" ht="31.5" outlineLevel="4" x14ac:dyDescent="0.25">
      <c r="A51" s="271" t="s">
        <v>310</v>
      </c>
      <c r="B51" s="271"/>
      <c r="C51" s="57" t="s">
        <v>311</v>
      </c>
      <c r="D51" s="49">
        <f>D52+D54+D56+D58+D63+D69+D71+D73+D75</f>
        <v>1348803.21</v>
      </c>
      <c r="E51" s="49">
        <f t="shared" ref="E51:F51" si="94">E52+E54+E56+E58+E63+E69+E71+E73+E75</f>
        <v>774</v>
      </c>
      <c r="F51" s="49">
        <f t="shared" si="94"/>
        <v>1349577.2100000002</v>
      </c>
      <c r="G51" s="49">
        <f t="shared" ref="G51:J51" si="95">G52+G54+G56+G58+G63+G69+G71+G73+G75</f>
        <v>1345181.6000000003</v>
      </c>
      <c r="H51" s="49">
        <f t="shared" ref="H51" si="96">H52+H54+H56+H58+H63+H69+H71+H73+H75</f>
        <v>34.1</v>
      </c>
      <c r="I51" s="49">
        <f t="shared" ref="I51" si="97">I52+I54+I56+I58+I63+I69+I71+I73+I75</f>
        <v>1345215.7000000004</v>
      </c>
      <c r="J51" s="49">
        <f t="shared" si="95"/>
        <v>1350940.11</v>
      </c>
      <c r="K51" s="49">
        <f t="shared" ref="K51" si="98">K52+K54+K56+K58+K63+K69+K71+K73+K75</f>
        <v>28.9</v>
      </c>
      <c r="L51" s="49">
        <f t="shared" ref="L51" si="99">L52+L54+L56+L58+L63+L69+L71+L73+L75</f>
        <v>1350969.0100000002</v>
      </c>
    </row>
    <row r="52" spans="1:12" ht="47.25" outlineLevel="5" x14ac:dyDescent="0.25">
      <c r="A52" s="271" t="s">
        <v>312</v>
      </c>
      <c r="B52" s="271"/>
      <c r="C52" s="57" t="s">
        <v>313</v>
      </c>
      <c r="D52" s="49">
        <f>D53</f>
        <v>22877.4</v>
      </c>
      <c r="E52" s="49">
        <f t="shared" ref="E52:F52" si="100">E53</f>
        <v>734.6</v>
      </c>
      <c r="F52" s="49">
        <f t="shared" si="100"/>
        <v>23612</v>
      </c>
      <c r="G52" s="49">
        <f>G53</f>
        <v>22877.4</v>
      </c>
      <c r="H52" s="49">
        <f t="shared" ref="H52" si="101">H53</f>
        <v>0</v>
      </c>
      <c r="I52" s="49">
        <f t="shared" ref="I52" si="102">I53</f>
        <v>22877.4</v>
      </c>
      <c r="J52" s="49">
        <f>J53</f>
        <v>22877.4</v>
      </c>
      <c r="K52" s="49">
        <f t="shared" ref="K52" si="103">K53</f>
        <v>0</v>
      </c>
      <c r="L52" s="49">
        <f t="shared" ref="L52" si="104">L53</f>
        <v>22877.4</v>
      </c>
    </row>
    <row r="53" spans="1:12" ht="31.5" outlineLevel="7" x14ac:dyDescent="0.25">
      <c r="A53" s="275" t="s">
        <v>312</v>
      </c>
      <c r="B53" s="275" t="s">
        <v>70</v>
      </c>
      <c r="C53" s="58" t="s">
        <v>71</v>
      </c>
      <c r="D53" s="51">
        <f>6287.7+16589.7</f>
        <v>22877.4</v>
      </c>
      <c r="E53" s="166">
        <v>734.6</v>
      </c>
      <c r="F53" s="51">
        <f>SUM(D53:E53)</f>
        <v>23612</v>
      </c>
      <c r="G53" s="51">
        <f t="shared" ref="G53:J53" si="105">6287.7+16589.7</f>
        <v>22877.4</v>
      </c>
      <c r="H53" s="51"/>
      <c r="I53" s="51">
        <f>SUM(G53:H53)</f>
        <v>22877.4</v>
      </c>
      <c r="J53" s="51">
        <f t="shared" si="105"/>
        <v>22877.4</v>
      </c>
      <c r="K53" s="51"/>
      <c r="L53" s="51">
        <f>SUM(J53:K53)</f>
        <v>22877.4</v>
      </c>
    </row>
    <row r="54" spans="1:12" ht="15.75" outlineLevel="5" x14ac:dyDescent="0.25">
      <c r="A54" s="271" t="s">
        <v>327</v>
      </c>
      <c r="B54" s="271"/>
      <c r="C54" s="57" t="s">
        <v>328</v>
      </c>
      <c r="D54" s="49">
        <f>D55</f>
        <v>4455</v>
      </c>
      <c r="E54" s="49">
        <f t="shared" ref="E54:F54" si="106">E55</f>
        <v>0</v>
      </c>
      <c r="F54" s="49">
        <f t="shared" si="106"/>
        <v>4455</v>
      </c>
      <c r="G54" s="49">
        <f>G55</f>
        <v>4455</v>
      </c>
      <c r="H54" s="49">
        <f t="shared" ref="H54" si="107">H55</f>
        <v>0</v>
      </c>
      <c r="I54" s="49">
        <f t="shared" ref="I54" si="108">I55</f>
        <v>4455</v>
      </c>
      <c r="J54" s="49">
        <f>J55</f>
        <v>4455</v>
      </c>
      <c r="K54" s="49">
        <f t="shared" ref="K54" si="109">K55</f>
        <v>0</v>
      </c>
      <c r="L54" s="49">
        <f t="shared" ref="L54" si="110">L55</f>
        <v>4455</v>
      </c>
    </row>
    <row r="55" spans="1:12" ht="31.5" outlineLevel="7" x14ac:dyDescent="0.25">
      <c r="A55" s="275" t="s">
        <v>327</v>
      </c>
      <c r="B55" s="275" t="s">
        <v>70</v>
      </c>
      <c r="C55" s="58" t="s">
        <v>71</v>
      </c>
      <c r="D55" s="51">
        <v>4455</v>
      </c>
      <c r="E55" s="51"/>
      <c r="F55" s="51">
        <f>SUM(D55:E55)</f>
        <v>4455</v>
      </c>
      <c r="G55" s="51">
        <v>4455</v>
      </c>
      <c r="H55" s="51"/>
      <c r="I55" s="51">
        <f>SUM(G55:H55)</f>
        <v>4455</v>
      </c>
      <c r="J55" s="51">
        <v>4455</v>
      </c>
      <c r="K55" s="51"/>
      <c r="L55" s="51">
        <f>SUM(J55:K55)</f>
        <v>4455</v>
      </c>
    </row>
    <row r="56" spans="1:12" s="206" customFormat="1" ht="47.25" outlineLevel="5" x14ac:dyDescent="0.25">
      <c r="A56" s="272" t="s">
        <v>320</v>
      </c>
      <c r="B56" s="272"/>
      <c r="C56" s="186" t="s">
        <v>321</v>
      </c>
      <c r="D56" s="208">
        <f>D57</f>
        <v>54531.7</v>
      </c>
      <c r="E56" s="208">
        <f t="shared" ref="E56:F56" si="111">E57</f>
        <v>0</v>
      </c>
      <c r="F56" s="208">
        <f t="shared" si="111"/>
        <v>54531.7</v>
      </c>
      <c r="G56" s="208">
        <f>G57</f>
        <v>51567</v>
      </c>
      <c r="H56" s="208">
        <f t="shared" ref="H56" si="112">H57</f>
        <v>0</v>
      </c>
      <c r="I56" s="208">
        <f t="shared" ref="I56" si="113">I57</f>
        <v>51567</v>
      </c>
      <c r="J56" s="208">
        <f>J57</f>
        <v>51567</v>
      </c>
      <c r="K56" s="208">
        <f t="shared" ref="K56" si="114">K57</f>
        <v>0</v>
      </c>
      <c r="L56" s="208">
        <f t="shared" ref="L56" si="115">L57</f>
        <v>51567</v>
      </c>
    </row>
    <row r="57" spans="1:12" s="206" customFormat="1" ht="31.5" outlineLevel="7" x14ac:dyDescent="0.25">
      <c r="A57" s="273" t="s">
        <v>320</v>
      </c>
      <c r="B57" s="273" t="s">
        <v>70</v>
      </c>
      <c r="C57" s="182" t="s">
        <v>71</v>
      </c>
      <c r="D57" s="207">
        <v>54531.7</v>
      </c>
      <c r="E57" s="207"/>
      <c r="F57" s="207">
        <f>SUM(D57:E57)</f>
        <v>54531.7</v>
      </c>
      <c r="G57" s="207">
        <v>51567</v>
      </c>
      <c r="H57" s="207"/>
      <c r="I57" s="207">
        <f>SUM(G57:H57)</f>
        <v>51567</v>
      </c>
      <c r="J57" s="207">
        <v>51567</v>
      </c>
      <c r="K57" s="207"/>
      <c r="L57" s="207">
        <f>SUM(J57:K57)</f>
        <v>51567</v>
      </c>
    </row>
    <row r="58" spans="1:12" s="206" customFormat="1" ht="15.75" outlineLevel="5" x14ac:dyDescent="0.25">
      <c r="A58" s="272" t="s">
        <v>329</v>
      </c>
      <c r="B58" s="272"/>
      <c r="C58" s="186" t="s">
        <v>330</v>
      </c>
      <c r="D58" s="208">
        <f>D59+D60+D61+D62</f>
        <v>26250.11</v>
      </c>
      <c r="E58" s="208">
        <f t="shared" ref="E58:F58" si="116">E59+E60+E61+E62</f>
        <v>0</v>
      </c>
      <c r="F58" s="208">
        <f t="shared" si="116"/>
        <v>26250.11</v>
      </c>
      <c r="G58" s="208">
        <f>G59+G60+G61+G62</f>
        <v>27695.1</v>
      </c>
      <c r="H58" s="208">
        <f t="shared" ref="H58" si="117">H59+H60+H61+H62</f>
        <v>0</v>
      </c>
      <c r="I58" s="208">
        <f t="shared" ref="I58" si="118">I59+I60+I61+I62</f>
        <v>27695.1</v>
      </c>
      <c r="J58" s="208">
        <f>J59+J60+J61+J62</f>
        <v>29862.510000000002</v>
      </c>
      <c r="K58" s="208">
        <f t="shared" ref="K58" si="119">K59+K60+K61+K62</f>
        <v>0</v>
      </c>
      <c r="L58" s="208">
        <f t="shared" ref="L58" si="120">L59+L60+L61+L62</f>
        <v>29862.510000000002</v>
      </c>
    </row>
    <row r="59" spans="1:12" s="206" customFormat="1" ht="31.5" outlineLevel="7" x14ac:dyDescent="0.25">
      <c r="A59" s="273" t="s">
        <v>329</v>
      </c>
      <c r="B59" s="273" t="s">
        <v>7</v>
      </c>
      <c r="C59" s="182" t="s">
        <v>8</v>
      </c>
      <c r="D59" s="207">
        <v>6439.99</v>
      </c>
      <c r="E59" s="207"/>
      <c r="F59" s="207">
        <f t="shared" ref="F59:F62" si="121">SUM(D59:E59)</f>
        <v>6439.99</v>
      </c>
      <c r="G59" s="207">
        <v>6662.06</v>
      </c>
      <c r="H59" s="207"/>
      <c r="I59" s="207">
        <f t="shared" ref="I59:I62" si="122">SUM(G59:H59)</f>
        <v>6662.06</v>
      </c>
      <c r="J59" s="207">
        <v>8105.51</v>
      </c>
      <c r="K59" s="207"/>
      <c r="L59" s="207">
        <f t="shared" ref="L59:L62" si="123">SUM(J59:K59)</f>
        <v>8105.51</v>
      </c>
    </row>
    <row r="60" spans="1:12" s="206" customFormat="1" ht="15.75" outlineLevel="7" x14ac:dyDescent="0.25">
      <c r="A60" s="273" t="s">
        <v>329</v>
      </c>
      <c r="B60" s="273" t="s">
        <v>21</v>
      </c>
      <c r="C60" s="182" t="s">
        <v>22</v>
      </c>
      <c r="D60" s="207">
        <v>354.82</v>
      </c>
      <c r="E60" s="207"/>
      <c r="F60" s="207">
        <f t="shared" si="121"/>
        <v>354.82</v>
      </c>
      <c r="G60" s="207">
        <v>272.2</v>
      </c>
      <c r="H60" s="207"/>
      <c r="I60" s="207">
        <f t="shared" si="122"/>
        <v>272.2</v>
      </c>
      <c r="J60" s="207">
        <v>444.76</v>
      </c>
      <c r="K60" s="207"/>
      <c r="L60" s="207">
        <f t="shared" si="123"/>
        <v>444.76</v>
      </c>
    </row>
    <row r="61" spans="1:12" s="206" customFormat="1" ht="31.5" outlineLevel="7" x14ac:dyDescent="0.25">
      <c r="A61" s="273" t="s">
        <v>329</v>
      </c>
      <c r="B61" s="273" t="s">
        <v>70</v>
      </c>
      <c r="C61" s="182" t="s">
        <v>71</v>
      </c>
      <c r="D61" s="207">
        <v>9351.17</v>
      </c>
      <c r="E61" s="207"/>
      <c r="F61" s="207">
        <f t="shared" si="121"/>
        <v>9351.17</v>
      </c>
      <c r="G61" s="207">
        <v>9934.99</v>
      </c>
      <c r="H61" s="207"/>
      <c r="I61" s="207">
        <f t="shared" si="122"/>
        <v>9934.99</v>
      </c>
      <c r="J61" s="207">
        <v>10208.799999999999</v>
      </c>
      <c r="K61" s="207"/>
      <c r="L61" s="207">
        <f t="shared" si="123"/>
        <v>10208.799999999999</v>
      </c>
    </row>
    <row r="62" spans="1:12" s="206" customFormat="1" ht="15.75" outlineLevel="7" x14ac:dyDescent="0.25">
      <c r="A62" s="273" t="s">
        <v>329</v>
      </c>
      <c r="B62" s="273" t="s">
        <v>15</v>
      </c>
      <c r="C62" s="182" t="s">
        <v>16</v>
      </c>
      <c r="D62" s="207">
        <v>10104.129999999999</v>
      </c>
      <c r="E62" s="207"/>
      <c r="F62" s="207">
        <f t="shared" si="121"/>
        <v>10104.129999999999</v>
      </c>
      <c r="G62" s="207">
        <v>10825.85</v>
      </c>
      <c r="H62" s="207"/>
      <c r="I62" s="207">
        <f t="shared" si="122"/>
        <v>10825.85</v>
      </c>
      <c r="J62" s="207">
        <v>11103.44</v>
      </c>
      <c r="K62" s="207"/>
      <c r="L62" s="207">
        <f t="shared" si="123"/>
        <v>11103.44</v>
      </c>
    </row>
    <row r="63" spans="1:12" s="206" customFormat="1" ht="31.5" outlineLevel="7" x14ac:dyDescent="0.25">
      <c r="A63" s="272" t="s">
        <v>314</v>
      </c>
      <c r="B63" s="272"/>
      <c r="C63" s="186" t="s">
        <v>315</v>
      </c>
      <c r="D63" s="208">
        <f>D64+D65+D66+D67+D68</f>
        <v>1137129.3</v>
      </c>
      <c r="E63" s="208">
        <f t="shared" ref="E63:F63" si="124">E64+E65+E66+E67+E68</f>
        <v>0</v>
      </c>
      <c r="F63" s="208">
        <f t="shared" si="124"/>
        <v>1137129.3</v>
      </c>
      <c r="G63" s="208">
        <f t="shared" ref="G63:J63" si="125">G64+G65+G66+G67+G68</f>
        <v>1137193.5000000002</v>
      </c>
      <c r="H63" s="208">
        <f t="shared" ref="H63" si="126">H64+H65+H66+H67+H68</f>
        <v>0</v>
      </c>
      <c r="I63" s="208">
        <f t="shared" ref="I63" si="127">I64+I65+I66+I67+I68</f>
        <v>1137193.5000000002</v>
      </c>
      <c r="J63" s="208">
        <f t="shared" si="125"/>
        <v>1140862.5000000002</v>
      </c>
      <c r="K63" s="208">
        <f t="shared" ref="K63" si="128">K64+K65+K66+K67+K68</f>
        <v>0</v>
      </c>
      <c r="L63" s="208">
        <f t="shared" ref="L63" si="129">L64+L65+L66+L67+L68</f>
        <v>1140862.5000000002</v>
      </c>
    </row>
    <row r="64" spans="1:12" s="206" customFormat="1" ht="47.25" outlineLevel="7" x14ac:dyDescent="0.25">
      <c r="A64" s="273" t="s">
        <v>314</v>
      </c>
      <c r="B64" s="273" t="s">
        <v>4</v>
      </c>
      <c r="C64" s="182" t="s">
        <v>5</v>
      </c>
      <c r="D64" s="210">
        <f>18535.5+50</f>
        <v>18585.5</v>
      </c>
      <c r="E64" s="207"/>
      <c r="F64" s="207">
        <f t="shared" ref="F64:F68" si="130">SUM(D64:E64)</f>
        <v>18585.5</v>
      </c>
      <c r="G64" s="210">
        <v>18475.899999999998</v>
      </c>
      <c r="H64" s="207"/>
      <c r="I64" s="207">
        <f t="shared" ref="I64:I68" si="131">SUM(G64:H64)</f>
        <v>18475.899999999998</v>
      </c>
      <c r="J64" s="210">
        <v>18524</v>
      </c>
      <c r="K64" s="207"/>
      <c r="L64" s="207">
        <f t="shared" ref="L64:L68" si="132">SUM(J64:K64)</f>
        <v>18524</v>
      </c>
    </row>
    <row r="65" spans="1:12" s="206" customFormat="1" ht="31.5" outlineLevel="7" x14ac:dyDescent="0.25">
      <c r="A65" s="273" t="s">
        <v>314</v>
      </c>
      <c r="B65" s="273" t="s">
        <v>7</v>
      </c>
      <c r="C65" s="182" t="s">
        <v>8</v>
      </c>
      <c r="D65" s="210">
        <f>42.2+1.6</f>
        <v>43.800000000000004</v>
      </c>
      <c r="E65" s="207"/>
      <c r="F65" s="207">
        <f t="shared" si="130"/>
        <v>43.800000000000004</v>
      </c>
      <c r="G65" s="210">
        <v>39.4</v>
      </c>
      <c r="H65" s="207"/>
      <c r="I65" s="207">
        <f t="shared" si="131"/>
        <v>39.4</v>
      </c>
      <c r="J65" s="210">
        <v>38.6</v>
      </c>
      <c r="K65" s="207"/>
      <c r="L65" s="207">
        <f t="shared" si="132"/>
        <v>38.6</v>
      </c>
    </row>
    <row r="66" spans="1:12" s="206" customFormat="1" ht="15.75" outlineLevel="7" x14ac:dyDescent="0.25">
      <c r="A66" s="273" t="s">
        <v>314</v>
      </c>
      <c r="B66" s="273" t="s">
        <v>21</v>
      </c>
      <c r="C66" s="182" t="s">
        <v>22</v>
      </c>
      <c r="D66" s="210">
        <v>2857.5</v>
      </c>
      <c r="E66" s="207"/>
      <c r="F66" s="207">
        <f t="shared" si="130"/>
        <v>2857.5</v>
      </c>
      <c r="G66" s="210">
        <v>2817.5</v>
      </c>
      <c r="H66" s="207"/>
      <c r="I66" s="207">
        <f t="shared" si="131"/>
        <v>2817.5</v>
      </c>
      <c r="J66" s="210">
        <v>2737.5</v>
      </c>
      <c r="K66" s="207"/>
      <c r="L66" s="207">
        <f t="shared" si="132"/>
        <v>2737.5</v>
      </c>
    </row>
    <row r="67" spans="1:12" s="206" customFormat="1" ht="31.5" outlineLevel="7" x14ac:dyDescent="0.25">
      <c r="A67" s="273" t="s">
        <v>314</v>
      </c>
      <c r="B67" s="273" t="s">
        <v>70</v>
      </c>
      <c r="C67" s="182" t="s">
        <v>71</v>
      </c>
      <c r="D67" s="210">
        <f>1086425.6-51.6</f>
        <v>1086374</v>
      </c>
      <c r="E67" s="207"/>
      <c r="F67" s="207">
        <f t="shared" si="130"/>
        <v>1086374</v>
      </c>
      <c r="G67" s="210">
        <v>1086208.1000000001</v>
      </c>
      <c r="H67" s="207"/>
      <c r="I67" s="207">
        <f t="shared" si="131"/>
        <v>1086208.1000000001</v>
      </c>
      <c r="J67" s="210">
        <v>1089909.8</v>
      </c>
      <c r="K67" s="207"/>
      <c r="L67" s="207">
        <f t="shared" si="132"/>
        <v>1089909.8</v>
      </c>
    </row>
    <row r="68" spans="1:12" s="206" customFormat="1" ht="15.75" outlineLevel="7" x14ac:dyDescent="0.25">
      <c r="A68" s="273" t="s">
        <v>314</v>
      </c>
      <c r="B68" s="273" t="s">
        <v>15</v>
      </c>
      <c r="C68" s="182" t="s">
        <v>16</v>
      </c>
      <c r="D68" s="210">
        <v>29268.5</v>
      </c>
      <c r="E68" s="207"/>
      <c r="F68" s="207">
        <f t="shared" si="130"/>
        <v>29268.5</v>
      </c>
      <c r="G68" s="210">
        <v>29652.6</v>
      </c>
      <c r="H68" s="207"/>
      <c r="I68" s="207">
        <f t="shared" si="131"/>
        <v>29652.6</v>
      </c>
      <c r="J68" s="210">
        <v>29652.6</v>
      </c>
      <c r="K68" s="207"/>
      <c r="L68" s="207">
        <f t="shared" si="132"/>
        <v>29652.6</v>
      </c>
    </row>
    <row r="69" spans="1:12" s="206" customFormat="1" ht="78.75" outlineLevel="5" x14ac:dyDescent="0.25">
      <c r="A69" s="272" t="s">
        <v>345</v>
      </c>
      <c r="B69" s="272"/>
      <c r="C69" s="181" t="s">
        <v>346</v>
      </c>
      <c r="D69" s="208">
        <f>D70</f>
        <v>4853.3</v>
      </c>
      <c r="E69" s="208">
        <f t="shared" ref="E69:F69" si="133">E70</f>
        <v>0</v>
      </c>
      <c r="F69" s="208">
        <f t="shared" si="133"/>
        <v>4853.3</v>
      </c>
      <c r="G69" s="208">
        <f>G70</f>
        <v>4853.3</v>
      </c>
      <c r="H69" s="208">
        <f t="shared" ref="H69" si="134">H70</f>
        <v>0</v>
      </c>
      <c r="I69" s="208">
        <f t="shared" ref="I69" si="135">I70</f>
        <v>4853.3</v>
      </c>
      <c r="J69" s="208">
        <f>J70</f>
        <v>4853.3</v>
      </c>
      <c r="K69" s="208">
        <f t="shared" ref="K69" si="136">K70</f>
        <v>0</v>
      </c>
      <c r="L69" s="208">
        <f t="shared" ref="L69" si="137">L70</f>
        <v>4853.3</v>
      </c>
    </row>
    <row r="70" spans="1:12" s="206" customFormat="1" ht="31.5" outlineLevel="7" x14ac:dyDescent="0.25">
      <c r="A70" s="273" t="s">
        <v>345</v>
      </c>
      <c r="B70" s="273" t="s">
        <v>70</v>
      </c>
      <c r="C70" s="182" t="s">
        <v>71</v>
      </c>
      <c r="D70" s="207">
        <v>4853.3</v>
      </c>
      <c r="E70" s="207"/>
      <c r="F70" s="207">
        <f>SUM(D70:E70)</f>
        <v>4853.3</v>
      </c>
      <c r="G70" s="207">
        <v>4853.3</v>
      </c>
      <c r="H70" s="207"/>
      <c r="I70" s="207">
        <f>SUM(G70:H70)</f>
        <v>4853.3</v>
      </c>
      <c r="J70" s="207">
        <v>4853.3</v>
      </c>
      <c r="K70" s="207"/>
      <c r="L70" s="207">
        <f>SUM(J70:K70)</f>
        <v>4853.3</v>
      </c>
    </row>
    <row r="71" spans="1:12" ht="157.5" customHeight="1" outlineLevel="5" x14ac:dyDescent="0.25">
      <c r="A71" s="271" t="s">
        <v>324</v>
      </c>
      <c r="B71" s="271"/>
      <c r="C71" s="142" t="s">
        <v>448</v>
      </c>
      <c r="D71" s="49">
        <f>D72</f>
        <v>416.4</v>
      </c>
      <c r="E71" s="49">
        <f t="shared" ref="E71:F71" si="138">E72</f>
        <v>39.4</v>
      </c>
      <c r="F71" s="49">
        <f t="shared" si="138"/>
        <v>455.79999999999995</v>
      </c>
      <c r="G71" s="49">
        <f>G72</f>
        <v>416.4</v>
      </c>
      <c r="H71" s="49">
        <f t="shared" ref="H71" si="139">H72</f>
        <v>34.1</v>
      </c>
      <c r="I71" s="49">
        <f t="shared" ref="I71" si="140">I72</f>
        <v>450.5</v>
      </c>
      <c r="J71" s="49">
        <f>J72</f>
        <v>416.4</v>
      </c>
      <c r="K71" s="49">
        <f t="shared" ref="K71" si="141">K72</f>
        <v>28.9</v>
      </c>
      <c r="L71" s="49">
        <f t="shared" ref="L71" si="142">L72</f>
        <v>445.29999999999995</v>
      </c>
    </row>
    <row r="72" spans="1:12" ht="31.5" outlineLevel="7" x14ac:dyDescent="0.25">
      <c r="A72" s="275" t="s">
        <v>324</v>
      </c>
      <c r="B72" s="275" t="s">
        <v>70</v>
      </c>
      <c r="C72" s="58" t="s">
        <v>71</v>
      </c>
      <c r="D72" s="15">
        <v>416.4</v>
      </c>
      <c r="E72" s="165">
        <v>39.4</v>
      </c>
      <c r="F72" s="11">
        <f>SUM(D72:E72)</f>
        <v>455.79999999999995</v>
      </c>
      <c r="G72" s="15">
        <v>416.4</v>
      </c>
      <c r="H72" s="165">
        <v>34.1</v>
      </c>
      <c r="I72" s="11">
        <f>SUM(G72:H72)</f>
        <v>450.5</v>
      </c>
      <c r="J72" s="15">
        <v>416.4</v>
      </c>
      <c r="K72" s="165">
        <v>28.9</v>
      </c>
      <c r="L72" s="11">
        <f>SUM(J72:K72)</f>
        <v>445.29999999999995</v>
      </c>
    </row>
    <row r="73" spans="1:12" s="206" customFormat="1" ht="156.75" customHeight="1" outlineLevel="5" x14ac:dyDescent="0.25">
      <c r="A73" s="272" t="s">
        <v>324</v>
      </c>
      <c r="B73" s="272"/>
      <c r="C73" s="181" t="s">
        <v>449</v>
      </c>
      <c r="D73" s="208">
        <f>D74</f>
        <v>5620.4</v>
      </c>
      <c r="E73" s="208">
        <f t="shared" ref="E73:F73" si="143">E74</f>
        <v>0</v>
      </c>
      <c r="F73" s="208">
        <f t="shared" si="143"/>
        <v>5620.4</v>
      </c>
      <c r="G73" s="208">
        <f>G74</f>
        <v>5555.8</v>
      </c>
      <c r="H73" s="208">
        <f t="shared" ref="H73" si="144">H74</f>
        <v>0</v>
      </c>
      <c r="I73" s="208">
        <f t="shared" ref="I73" si="145">I74</f>
        <v>5555.8</v>
      </c>
      <c r="J73" s="208">
        <f>J74</f>
        <v>5491.2</v>
      </c>
      <c r="K73" s="208">
        <f t="shared" ref="K73" si="146">K74</f>
        <v>0</v>
      </c>
      <c r="L73" s="208">
        <f t="shared" ref="L73" si="147">L74</f>
        <v>5491.2</v>
      </c>
    </row>
    <row r="74" spans="1:12" s="206" customFormat="1" ht="31.5" outlineLevel="7" x14ac:dyDescent="0.25">
      <c r="A74" s="273" t="s">
        <v>324</v>
      </c>
      <c r="B74" s="273" t="s">
        <v>70</v>
      </c>
      <c r="C74" s="182" t="s">
        <v>71</v>
      </c>
      <c r="D74" s="207">
        <v>5620.4</v>
      </c>
      <c r="E74" s="207"/>
      <c r="F74" s="207">
        <f>SUM(D74:E74)</f>
        <v>5620.4</v>
      </c>
      <c r="G74" s="207">
        <v>5555.8</v>
      </c>
      <c r="H74" s="207"/>
      <c r="I74" s="207">
        <f>SUM(G74:H74)</f>
        <v>5555.8</v>
      </c>
      <c r="J74" s="207">
        <v>5491.2</v>
      </c>
      <c r="K74" s="207"/>
      <c r="L74" s="207">
        <f>SUM(J74:K74)</f>
        <v>5491.2</v>
      </c>
    </row>
    <row r="75" spans="1:12" ht="47.25" outlineLevel="5" x14ac:dyDescent="0.25">
      <c r="A75" s="271" t="s">
        <v>322</v>
      </c>
      <c r="B75" s="271"/>
      <c r="C75" s="57" t="s">
        <v>323</v>
      </c>
      <c r="D75" s="49">
        <f>D76</f>
        <v>92669.6</v>
      </c>
      <c r="E75" s="49">
        <f t="shared" ref="E75:F75" si="148">E76</f>
        <v>0</v>
      </c>
      <c r="F75" s="49">
        <f t="shared" si="148"/>
        <v>92669.6</v>
      </c>
      <c r="G75" s="49">
        <f>G76</f>
        <v>90568.1</v>
      </c>
      <c r="H75" s="49">
        <f t="shared" ref="H75" si="149">H76</f>
        <v>0</v>
      </c>
      <c r="I75" s="49">
        <f t="shared" ref="I75" si="150">I76</f>
        <v>90568.1</v>
      </c>
      <c r="J75" s="49">
        <f>J76</f>
        <v>90554.8</v>
      </c>
      <c r="K75" s="49">
        <f t="shared" ref="K75" si="151">K76</f>
        <v>0</v>
      </c>
      <c r="L75" s="49">
        <f t="shared" ref="L75" si="152">L76</f>
        <v>90554.8</v>
      </c>
    </row>
    <row r="76" spans="1:12" ht="31.5" outlineLevel="7" x14ac:dyDescent="0.25">
      <c r="A76" s="275" t="s">
        <v>322</v>
      </c>
      <c r="B76" s="275" t="s">
        <v>70</v>
      </c>
      <c r="C76" s="58" t="s">
        <v>71</v>
      </c>
      <c r="D76" s="51">
        <v>92669.6</v>
      </c>
      <c r="E76" s="51"/>
      <c r="F76" s="51">
        <f>SUM(D76:E76)</f>
        <v>92669.6</v>
      </c>
      <c r="G76" s="51">
        <v>90568.1</v>
      </c>
      <c r="H76" s="51"/>
      <c r="I76" s="51">
        <f>SUM(G76:H76)</f>
        <v>90568.1</v>
      </c>
      <c r="J76" s="51">
        <v>90554.8</v>
      </c>
      <c r="K76" s="51"/>
      <c r="L76" s="51">
        <f>SUM(J76:K76)</f>
        <v>90554.8</v>
      </c>
    </row>
    <row r="77" spans="1:12" ht="31.5" outlineLevel="2" x14ac:dyDescent="0.25">
      <c r="A77" s="271" t="s">
        <v>166</v>
      </c>
      <c r="B77" s="271"/>
      <c r="C77" s="57" t="s">
        <v>167</v>
      </c>
      <c r="D77" s="49">
        <f>D78+D94+D102+D108+D112</f>
        <v>239702.49999999997</v>
      </c>
      <c r="E77" s="49">
        <f t="shared" ref="E77:F77" si="153">E78+E94+E102+E108+E112</f>
        <v>7202.59</v>
      </c>
      <c r="F77" s="49">
        <f t="shared" si="153"/>
        <v>246905.08999999997</v>
      </c>
      <c r="G77" s="49">
        <f>G78+G94+G102+G108+G112</f>
        <v>239181.69999999995</v>
      </c>
      <c r="H77" s="49">
        <f t="shared" ref="H77" si="154">H78+H94+H102+H108+H112</f>
        <v>0</v>
      </c>
      <c r="I77" s="49">
        <f t="shared" ref="I77" si="155">I78+I94+I102+I108+I112</f>
        <v>239181.69999999995</v>
      </c>
      <c r="J77" s="49">
        <f>J78+J94+J102+J108+J112</f>
        <v>239159.59999999998</v>
      </c>
      <c r="K77" s="49">
        <f t="shared" ref="K77" si="156">K78+K94+K102+K108+K112</f>
        <v>0</v>
      </c>
      <c r="L77" s="49">
        <f t="shared" ref="L77" si="157">L78+L94+L102+L108+L112</f>
        <v>239159.59999999998</v>
      </c>
    </row>
    <row r="78" spans="1:12" ht="31.5" outlineLevel="3" x14ac:dyDescent="0.25">
      <c r="A78" s="271" t="s">
        <v>242</v>
      </c>
      <c r="B78" s="271"/>
      <c r="C78" s="57" t="s">
        <v>243</v>
      </c>
      <c r="D78" s="49">
        <f>D79</f>
        <v>3529.9</v>
      </c>
      <c r="E78" s="49">
        <f>E79</f>
        <v>7202.59</v>
      </c>
      <c r="F78" s="49">
        <f t="shared" ref="F78" si="158">F79</f>
        <v>10732.490000000002</v>
      </c>
      <c r="G78" s="49">
        <f t="shared" ref="G78:J78" si="159">G79</f>
        <v>2837.4</v>
      </c>
      <c r="H78" s="49">
        <f t="shared" ref="H78" si="160">H79</f>
        <v>0</v>
      </c>
      <c r="I78" s="49">
        <f t="shared" ref="I78" si="161">I79</f>
        <v>2837.4</v>
      </c>
      <c r="J78" s="49">
        <f t="shared" si="159"/>
        <v>2536.6</v>
      </c>
      <c r="K78" s="49">
        <f t="shared" ref="K78" si="162">K79</f>
        <v>0</v>
      </c>
      <c r="L78" s="49">
        <f t="shared" ref="L78" si="163">L79</f>
        <v>2536.6</v>
      </c>
    </row>
    <row r="79" spans="1:12" ht="31.5" outlineLevel="4" x14ac:dyDescent="0.25">
      <c r="A79" s="271" t="s">
        <v>244</v>
      </c>
      <c r="B79" s="271"/>
      <c r="C79" s="57" t="s">
        <v>455</v>
      </c>
      <c r="D79" s="49">
        <f>D80+D82+D84+D92+D86</f>
        <v>3529.9</v>
      </c>
      <c r="E79" s="49">
        <f>E80+E82+E84+E92+E86+E88+E90</f>
        <v>7202.59</v>
      </c>
      <c r="F79" s="49">
        <f t="shared" ref="F79:L79" si="164">F80+F82+F84+F92+F86+F88+F90</f>
        <v>10732.490000000002</v>
      </c>
      <c r="G79" s="49">
        <f t="shared" si="164"/>
        <v>2837.4</v>
      </c>
      <c r="H79" s="49">
        <f t="shared" si="164"/>
        <v>0</v>
      </c>
      <c r="I79" s="49">
        <f t="shared" si="164"/>
        <v>2837.4</v>
      </c>
      <c r="J79" s="49">
        <f t="shared" si="164"/>
        <v>2536.6</v>
      </c>
      <c r="K79" s="49">
        <f t="shared" si="164"/>
        <v>0</v>
      </c>
      <c r="L79" s="49">
        <f t="shared" si="164"/>
        <v>2536.6</v>
      </c>
    </row>
    <row r="80" spans="1:12" ht="31.5" outlineLevel="5" x14ac:dyDescent="0.25">
      <c r="A80" s="271" t="s">
        <v>245</v>
      </c>
      <c r="B80" s="271"/>
      <c r="C80" s="57" t="s">
        <v>10</v>
      </c>
      <c r="D80" s="49">
        <f>D81</f>
        <v>150</v>
      </c>
      <c r="E80" s="49">
        <f t="shared" ref="E80:F80" si="165">E81</f>
        <v>0</v>
      </c>
      <c r="F80" s="49">
        <f t="shared" si="165"/>
        <v>150</v>
      </c>
      <c r="G80" s="49">
        <f>G81</f>
        <v>150</v>
      </c>
      <c r="H80" s="49">
        <f t="shared" ref="H80" si="166">H81</f>
        <v>0</v>
      </c>
      <c r="I80" s="49">
        <f t="shared" ref="I80" si="167">I81</f>
        <v>150</v>
      </c>
      <c r="J80" s="49">
        <f>J81</f>
        <v>150</v>
      </c>
      <c r="K80" s="49">
        <f t="shared" ref="K80" si="168">K81</f>
        <v>0</v>
      </c>
      <c r="L80" s="49">
        <f t="shared" ref="L80" si="169">L81</f>
        <v>150</v>
      </c>
    </row>
    <row r="81" spans="1:12" ht="31.5" outlineLevel="7" x14ac:dyDescent="0.25">
      <c r="A81" s="275" t="s">
        <v>245</v>
      </c>
      <c r="B81" s="275" t="s">
        <v>7</v>
      </c>
      <c r="C81" s="58" t="s">
        <v>8</v>
      </c>
      <c r="D81" s="51">
        <v>150</v>
      </c>
      <c r="E81" s="51"/>
      <c r="F81" s="51">
        <f>SUM(D81:E81)</f>
        <v>150</v>
      </c>
      <c r="G81" s="51">
        <v>150</v>
      </c>
      <c r="H81" s="51"/>
      <c r="I81" s="51">
        <f>SUM(G81:H81)</f>
        <v>150</v>
      </c>
      <c r="J81" s="51">
        <v>150</v>
      </c>
      <c r="K81" s="51"/>
      <c r="L81" s="51">
        <f>SUM(J81:K81)</f>
        <v>150</v>
      </c>
    </row>
    <row r="82" spans="1:12" ht="15.75" outlineLevel="5" x14ac:dyDescent="0.25">
      <c r="A82" s="271" t="s">
        <v>376</v>
      </c>
      <c r="B82" s="271"/>
      <c r="C82" s="57" t="s">
        <v>377</v>
      </c>
      <c r="D82" s="49">
        <f>D83</f>
        <v>2750</v>
      </c>
      <c r="E82" s="49">
        <f t="shared" ref="E82:F82" si="170">E83</f>
        <v>0</v>
      </c>
      <c r="F82" s="49">
        <f t="shared" si="170"/>
        <v>2750</v>
      </c>
      <c r="G82" s="49">
        <f>G83</f>
        <v>2117.5</v>
      </c>
      <c r="H82" s="49">
        <f t="shared" ref="H82" si="171">H83</f>
        <v>0</v>
      </c>
      <c r="I82" s="49">
        <f t="shared" ref="I82" si="172">I83</f>
        <v>2117.5</v>
      </c>
      <c r="J82" s="49">
        <f>J83</f>
        <v>1842.5</v>
      </c>
      <c r="K82" s="49">
        <f t="shared" ref="K82" si="173">K83</f>
        <v>0</v>
      </c>
      <c r="L82" s="49">
        <f t="shared" ref="L82" si="174">L83</f>
        <v>1842.5</v>
      </c>
    </row>
    <row r="83" spans="1:12" ht="31.5" outlineLevel="7" x14ac:dyDescent="0.25">
      <c r="A83" s="275" t="s">
        <v>376</v>
      </c>
      <c r="B83" s="275" t="s">
        <v>7</v>
      </c>
      <c r="C83" s="58" t="s">
        <v>8</v>
      </c>
      <c r="D83" s="51">
        <v>2750</v>
      </c>
      <c r="E83" s="51"/>
      <c r="F83" s="51">
        <f>SUM(D83:E83)</f>
        <v>2750</v>
      </c>
      <c r="G83" s="51">
        <v>2117.5</v>
      </c>
      <c r="H83" s="51"/>
      <c r="I83" s="51">
        <f>SUM(G83:H83)</f>
        <v>2117.5</v>
      </c>
      <c r="J83" s="51">
        <v>1842.5</v>
      </c>
      <c r="K83" s="51"/>
      <c r="L83" s="51">
        <f>SUM(J83:K83)</f>
        <v>1842.5</v>
      </c>
    </row>
    <row r="84" spans="1:12" ht="31.5" outlineLevel="5" x14ac:dyDescent="0.25">
      <c r="A84" s="271" t="s">
        <v>378</v>
      </c>
      <c r="B84" s="271"/>
      <c r="C84" s="57" t="s">
        <v>379</v>
      </c>
      <c r="D84" s="49">
        <f>D85</f>
        <v>260</v>
      </c>
      <c r="E84" s="49">
        <f t="shared" ref="E84:F84" si="175">E85</f>
        <v>0</v>
      </c>
      <c r="F84" s="49">
        <f t="shared" si="175"/>
        <v>260</v>
      </c>
      <c r="G84" s="49">
        <f>G85</f>
        <v>200</v>
      </c>
      <c r="H84" s="49">
        <f t="shared" ref="H84" si="176">H85</f>
        <v>0</v>
      </c>
      <c r="I84" s="49">
        <f t="shared" ref="I84" si="177">I85</f>
        <v>200</v>
      </c>
      <c r="J84" s="49">
        <f>J85</f>
        <v>174.2</v>
      </c>
      <c r="K84" s="49">
        <f t="shared" ref="K84" si="178">K85</f>
        <v>0</v>
      </c>
      <c r="L84" s="49">
        <f t="shared" ref="L84" si="179">L85</f>
        <v>174.2</v>
      </c>
    </row>
    <row r="85" spans="1:12" ht="31.5" outlineLevel="7" x14ac:dyDescent="0.25">
      <c r="A85" s="275" t="s">
        <v>378</v>
      </c>
      <c r="B85" s="275" t="s">
        <v>7</v>
      </c>
      <c r="C85" s="58" t="s">
        <v>8</v>
      </c>
      <c r="D85" s="51">
        <v>260</v>
      </c>
      <c r="E85" s="51"/>
      <c r="F85" s="51">
        <f>SUM(D85:E85)</f>
        <v>260</v>
      </c>
      <c r="G85" s="51">
        <v>200</v>
      </c>
      <c r="H85" s="51"/>
      <c r="I85" s="51">
        <f>SUM(G85:H85)</f>
        <v>200</v>
      </c>
      <c r="J85" s="51">
        <v>174.2</v>
      </c>
      <c r="K85" s="51"/>
      <c r="L85" s="51">
        <f>SUM(J85:K85)</f>
        <v>174.2</v>
      </c>
    </row>
    <row r="86" spans="1:12" ht="47.25" outlineLevel="7" x14ac:dyDescent="0.25">
      <c r="A86" s="169" t="s">
        <v>625</v>
      </c>
      <c r="B86" s="169"/>
      <c r="C86" s="36" t="s">
        <v>624</v>
      </c>
      <c r="D86" s="49">
        <f>D87</f>
        <v>200</v>
      </c>
      <c r="E86" s="49">
        <f t="shared" ref="E86:F86" si="180">E87</f>
        <v>0</v>
      </c>
      <c r="F86" s="49">
        <f t="shared" si="180"/>
        <v>200</v>
      </c>
      <c r="G86" s="49">
        <f t="shared" ref="G86:J86" si="181">G87</f>
        <v>200</v>
      </c>
      <c r="H86" s="49">
        <f t="shared" ref="H86" si="182">H87</f>
        <v>0</v>
      </c>
      <c r="I86" s="49">
        <f t="shared" ref="I86" si="183">I87</f>
        <v>200</v>
      </c>
      <c r="J86" s="49">
        <f t="shared" si="181"/>
        <v>200</v>
      </c>
      <c r="K86" s="49">
        <f t="shared" ref="K86" si="184">K87</f>
        <v>0</v>
      </c>
      <c r="L86" s="49">
        <f t="shared" ref="L86" si="185">L87</f>
        <v>200</v>
      </c>
    </row>
    <row r="87" spans="1:12" ht="31.5" outlineLevel="7" x14ac:dyDescent="0.25">
      <c r="A87" s="202" t="s">
        <v>625</v>
      </c>
      <c r="B87" s="12" t="s">
        <v>70</v>
      </c>
      <c r="C87" s="26" t="s">
        <v>446</v>
      </c>
      <c r="D87" s="51">
        <v>200</v>
      </c>
      <c r="E87" s="51"/>
      <c r="F87" s="51">
        <f>SUM(D87:E87)</f>
        <v>200</v>
      </c>
      <c r="G87" s="51">
        <v>200</v>
      </c>
      <c r="H87" s="51"/>
      <c r="I87" s="51">
        <f>SUM(G87:H87)</f>
        <v>200</v>
      </c>
      <c r="J87" s="51">
        <v>200</v>
      </c>
      <c r="K87" s="51"/>
      <c r="L87" s="51">
        <f>SUM(J87:K87)</f>
        <v>200</v>
      </c>
    </row>
    <row r="88" spans="1:12" ht="47.25" outlineLevel="7" x14ac:dyDescent="0.25">
      <c r="A88" s="271" t="s">
        <v>860</v>
      </c>
      <c r="B88" s="271"/>
      <c r="C88" s="57" t="s">
        <v>428</v>
      </c>
      <c r="D88" s="11"/>
      <c r="E88" s="9">
        <f t="shared" ref="E88:F90" si="186">E89</f>
        <v>1800.6475000000003</v>
      </c>
      <c r="F88" s="9">
        <f t="shared" si="186"/>
        <v>1800.6475000000003</v>
      </c>
      <c r="G88" s="51"/>
      <c r="H88" s="51"/>
      <c r="I88" s="51"/>
      <c r="J88" s="51"/>
      <c r="K88" s="51"/>
      <c r="L88" s="51"/>
    </row>
    <row r="89" spans="1:12" ht="31.5" outlineLevel="7" x14ac:dyDescent="0.25">
      <c r="A89" s="275" t="s">
        <v>860</v>
      </c>
      <c r="B89" s="275" t="s">
        <v>70</v>
      </c>
      <c r="C89" s="58" t="s">
        <v>71</v>
      </c>
      <c r="D89" s="11"/>
      <c r="E89" s="13">
        <v>1800.6475000000003</v>
      </c>
      <c r="F89" s="13">
        <f>SUM(D89:E89)</f>
        <v>1800.6475000000003</v>
      </c>
      <c r="G89" s="51"/>
      <c r="H89" s="51"/>
      <c r="I89" s="51"/>
      <c r="J89" s="51"/>
      <c r="K89" s="51"/>
      <c r="L89" s="51"/>
    </row>
    <row r="90" spans="1:12" ht="47.25" outlineLevel="7" x14ac:dyDescent="0.25">
      <c r="A90" s="272" t="s">
        <v>860</v>
      </c>
      <c r="B90" s="272"/>
      <c r="C90" s="186" t="s">
        <v>441</v>
      </c>
      <c r="D90" s="11"/>
      <c r="E90" s="23">
        <f t="shared" si="186"/>
        <v>5401.9425000000001</v>
      </c>
      <c r="F90" s="23">
        <f t="shared" si="186"/>
        <v>5401.9425000000001</v>
      </c>
      <c r="G90" s="51"/>
      <c r="H90" s="51"/>
      <c r="I90" s="51"/>
      <c r="J90" s="51"/>
      <c r="K90" s="51"/>
      <c r="L90" s="51"/>
    </row>
    <row r="91" spans="1:12" ht="31.5" outlineLevel="7" x14ac:dyDescent="0.25">
      <c r="A91" s="273" t="s">
        <v>860</v>
      </c>
      <c r="B91" s="273" t="s">
        <v>70</v>
      </c>
      <c r="C91" s="182" t="s">
        <v>71</v>
      </c>
      <c r="D91" s="11"/>
      <c r="E91" s="34">
        <v>5401.9425000000001</v>
      </c>
      <c r="F91" s="34">
        <f>SUM(D91:E91)</f>
        <v>5401.9425000000001</v>
      </c>
      <c r="G91" s="51"/>
      <c r="H91" s="51"/>
      <c r="I91" s="51"/>
      <c r="J91" s="51"/>
      <c r="K91" s="51"/>
      <c r="L91" s="51"/>
    </row>
    <row r="92" spans="1:12" ht="47.25" outlineLevel="7" x14ac:dyDescent="0.25">
      <c r="A92" s="169" t="s">
        <v>482</v>
      </c>
      <c r="B92" s="169"/>
      <c r="C92" s="36" t="s">
        <v>481</v>
      </c>
      <c r="D92" s="49">
        <f>D93</f>
        <v>169.9</v>
      </c>
      <c r="E92" s="49">
        <f t="shared" ref="E92:F92" si="187">E93</f>
        <v>0</v>
      </c>
      <c r="F92" s="49">
        <f t="shared" si="187"/>
        <v>169.9</v>
      </c>
      <c r="G92" s="49">
        <f t="shared" ref="G92:J92" si="188">G93</f>
        <v>169.9</v>
      </c>
      <c r="H92" s="49">
        <f t="shared" ref="H92" si="189">H93</f>
        <v>0</v>
      </c>
      <c r="I92" s="49">
        <f t="shared" ref="I92" si="190">I93</f>
        <v>169.9</v>
      </c>
      <c r="J92" s="49">
        <f t="shared" si="188"/>
        <v>169.9</v>
      </c>
      <c r="K92" s="49">
        <f t="shared" ref="K92" si="191">K93</f>
        <v>0</v>
      </c>
      <c r="L92" s="49">
        <f t="shared" ref="L92" si="192">L93</f>
        <v>169.9</v>
      </c>
    </row>
    <row r="93" spans="1:12" ht="31.5" outlineLevel="7" x14ac:dyDescent="0.25">
      <c r="A93" s="202" t="s">
        <v>482</v>
      </c>
      <c r="B93" s="202" t="s">
        <v>70</v>
      </c>
      <c r="C93" s="55" t="s">
        <v>446</v>
      </c>
      <c r="D93" s="51">
        <v>169.9</v>
      </c>
      <c r="E93" s="51"/>
      <c r="F93" s="51">
        <f>SUM(D93:E93)</f>
        <v>169.9</v>
      </c>
      <c r="G93" s="51">
        <v>169.9</v>
      </c>
      <c r="H93" s="51"/>
      <c r="I93" s="51">
        <f>SUM(G93:H93)</f>
        <v>169.9</v>
      </c>
      <c r="J93" s="51">
        <v>169.9</v>
      </c>
      <c r="K93" s="51"/>
      <c r="L93" s="51">
        <f>SUM(J93:K93)</f>
        <v>169.9</v>
      </c>
    </row>
    <row r="94" spans="1:12" ht="21" customHeight="1" outlineLevel="3" x14ac:dyDescent="0.25">
      <c r="A94" s="271" t="s">
        <v>168</v>
      </c>
      <c r="B94" s="271"/>
      <c r="C94" s="57" t="s">
        <v>169</v>
      </c>
      <c r="D94" s="49">
        <f>D95</f>
        <v>920</v>
      </c>
      <c r="E94" s="49">
        <f t="shared" ref="E94:F94" si="193">E95</f>
        <v>0</v>
      </c>
      <c r="F94" s="49">
        <f t="shared" si="193"/>
        <v>920</v>
      </c>
      <c r="G94" s="49">
        <f t="shared" ref="G94:J94" si="194">G95</f>
        <v>754.4</v>
      </c>
      <c r="H94" s="49">
        <f t="shared" ref="H94" si="195">H95</f>
        <v>0</v>
      </c>
      <c r="I94" s="49">
        <f t="shared" ref="I94" si="196">I95</f>
        <v>754.4</v>
      </c>
      <c r="J94" s="49">
        <f t="shared" si="194"/>
        <v>682.4</v>
      </c>
      <c r="K94" s="49">
        <f t="shared" ref="K94" si="197">K95</f>
        <v>0</v>
      </c>
      <c r="L94" s="49">
        <f t="shared" ref="L94" si="198">L95</f>
        <v>682.4</v>
      </c>
    </row>
    <row r="95" spans="1:12" ht="30.75" customHeight="1" outlineLevel="4" x14ac:dyDescent="0.25">
      <c r="A95" s="271" t="s">
        <v>170</v>
      </c>
      <c r="B95" s="271"/>
      <c r="C95" s="57" t="s">
        <v>462</v>
      </c>
      <c r="D95" s="49">
        <f>D96+D100</f>
        <v>920</v>
      </c>
      <c r="E95" s="49">
        <f t="shared" ref="E95:F95" si="199">E96+E100</f>
        <v>0</v>
      </c>
      <c r="F95" s="49">
        <f t="shared" si="199"/>
        <v>920</v>
      </c>
      <c r="G95" s="49">
        <f t="shared" ref="G95:J95" si="200">G96+G100</f>
        <v>754.4</v>
      </c>
      <c r="H95" s="49">
        <f t="shared" ref="H95" si="201">H96+H100</f>
        <v>0</v>
      </c>
      <c r="I95" s="49">
        <f t="shared" ref="I95" si="202">I96+I100</f>
        <v>754.4</v>
      </c>
      <c r="J95" s="49">
        <f t="shared" si="200"/>
        <v>682.4</v>
      </c>
      <c r="K95" s="49">
        <f t="shared" ref="K95" si="203">K96+K100</f>
        <v>0</v>
      </c>
      <c r="L95" s="49">
        <f t="shared" ref="L95" si="204">L96+L100</f>
        <v>682.4</v>
      </c>
    </row>
    <row r="96" spans="1:12" ht="31.5" outlineLevel="5" x14ac:dyDescent="0.25">
      <c r="A96" s="271" t="s">
        <v>348</v>
      </c>
      <c r="B96" s="271"/>
      <c r="C96" s="57" t="s">
        <v>349</v>
      </c>
      <c r="D96" s="49">
        <f>D97+D98+D99</f>
        <v>200</v>
      </c>
      <c r="E96" s="49">
        <f t="shared" ref="E96:F96" si="205">E97+E98+E99</f>
        <v>0</v>
      </c>
      <c r="F96" s="49">
        <f t="shared" si="205"/>
        <v>200</v>
      </c>
      <c r="G96" s="49">
        <f>G97+G98+G99</f>
        <v>200</v>
      </c>
      <c r="H96" s="49">
        <f t="shared" ref="H96" si="206">H97+H98+H99</f>
        <v>0</v>
      </c>
      <c r="I96" s="49">
        <f t="shared" ref="I96" si="207">I97+I98+I99</f>
        <v>200</v>
      </c>
      <c r="J96" s="49">
        <f>J97+J98+J99</f>
        <v>200</v>
      </c>
      <c r="K96" s="49">
        <f t="shared" ref="K96" si="208">K97+K98+K99</f>
        <v>0</v>
      </c>
      <c r="L96" s="49">
        <f t="shared" ref="L96" si="209">L97+L98+L99</f>
        <v>200</v>
      </c>
    </row>
    <row r="97" spans="1:12" ht="31.5" outlineLevel="7" x14ac:dyDescent="0.25">
      <c r="A97" s="275" t="s">
        <v>348</v>
      </c>
      <c r="B97" s="275" t="s">
        <v>7</v>
      </c>
      <c r="C97" s="58" t="s">
        <v>8</v>
      </c>
      <c r="D97" s="51">
        <v>100</v>
      </c>
      <c r="E97" s="51"/>
      <c r="F97" s="51">
        <f t="shared" ref="F97:F99" si="210">SUM(D97:E97)</f>
        <v>100</v>
      </c>
      <c r="G97" s="51">
        <v>100</v>
      </c>
      <c r="H97" s="51"/>
      <c r="I97" s="51">
        <f t="shared" ref="I97:I99" si="211">SUM(G97:H97)</f>
        <v>100</v>
      </c>
      <c r="J97" s="51">
        <v>100</v>
      </c>
      <c r="K97" s="51"/>
      <c r="L97" s="51">
        <f t="shared" ref="L97:L99" si="212">SUM(J97:K97)</f>
        <v>100</v>
      </c>
    </row>
    <row r="98" spans="1:12" ht="31.5" outlineLevel="7" x14ac:dyDescent="0.25">
      <c r="A98" s="275" t="s">
        <v>348</v>
      </c>
      <c r="B98" s="275" t="s">
        <v>70</v>
      </c>
      <c r="C98" s="58" t="s">
        <v>71</v>
      </c>
      <c r="D98" s="51">
        <v>30</v>
      </c>
      <c r="E98" s="51"/>
      <c r="F98" s="51">
        <f t="shared" si="210"/>
        <v>30</v>
      </c>
      <c r="G98" s="51">
        <v>30</v>
      </c>
      <c r="H98" s="51"/>
      <c r="I98" s="51">
        <f t="shared" si="211"/>
        <v>30</v>
      </c>
      <c r="J98" s="51">
        <v>30</v>
      </c>
      <c r="K98" s="51"/>
      <c r="L98" s="51">
        <f t="shared" si="212"/>
        <v>30</v>
      </c>
    </row>
    <row r="99" spans="1:12" ht="15.75" outlineLevel="7" x14ac:dyDescent="0.25">
      <c r="A99" s="275" t="s">
        <v>348</v>
      </c>
      <c r="B99" s="275" t="s">
        <v>15</v>
      </c>
      <c r="C99" s="58" t="s">
        <v>16</v>
      </c>
      <c r="D99" s="51">
        <v>70</v>
      </c>
      <c r="E99" s="51"/>
      <c r="F99" s="51">
        <f t="shared" si="210"/>
        <v>70</v>
      </c>
      <c r="G99" s="51">
        <v>70</v>
      </c>
      <c r="H99" s="51"/>
      <c r="I99" s="51">
        <f t="shared" si="211"/>
        <v>70</v>
      </c>
      <c r="J99" s="51">
        <v>70</v>
      </c>
      <c r="K99" s="51"/>
      <c r="L99" s="51">
        <f t="shared" si="212"/>
        <v>70</v>
      </c>
    </row>
    <row r="100" spans="1:12" ht="15.75" outlineLevel="5" x14ac:dyDescent="0.25">
      <c r="A100" s="271" t="s">
        <v>171</v>
      </c>
      <c r="B100" s="271"/>
      <c r="C100" s="57" t="s">
        <v>456</v>
      </c>
      <c r="D100" s="49">
        <f>D101</f>
        <v>720</v>
      </c>
      <c r="E100" s="49">
        <f t="shared" ref="E100:F100" si="213">E101</f>
        <v>0</v>
      </c>
      <c r="F100" s="49">
        <f t="shared" si="213"/>
        <v>720</v>
      </c>
      <c r="G100" s="49">
        <f>G101</f>
        <v>554.4</v>
      </c>
      <c r="H100" s="49">
        <f t="shared" ref="H100" si="214">H101</f>
        <v>0</v>
      </c>
      <c r="I100" s="49">
        <f t="shared" ref="I100" si="215">I101</f>
        <v>554.4</v>
      </c>
      <c r="J100" s="49">
        <f>J101</f>
        <v>482.4</v>
      </c>
      <c r="K100" s="49">
        <f t="shared" ref="K100" si="216">K101</f>
        <v>0</v>
      </c>
      <c r="L100" s="49">
        <f t="shared" ref="L100" si="217">L101</f>
        <v>482.4</v>
      </c>
    </row>
    <row r="101" spans="1:12" ht="31.5" outlineLevel="7" x14ac:dyDescent="0.25">
      <c r="A101" s="275" t="s">
        <v>171</v>
      </c>
      <c r="B101" s="275" t="s">
        <v>7</v>
      </c>
      <c r="C101" s="58" t="s">
        <v>8</v>
      </c>
      <c r="D101" s="51">
        <v>720</v>
      </c>
      <c r="E101" s="51"/>
      <c r="F101" s="51">
        <f>SUM(D101:E101)</f>
        <v>720</v>
      </c>
      <c r="G101" s="51">
        <v>554.4</v>
      </c>
      <c r="H101" s="51"/>
      <c r="I101" s="51">
        <f>SUM(G101:H101)</f>
        <v>554.4</v>
      </c>
      <c r="J101" s="51">
        <v>482.4</v>
      </c>
      <c r="K101" s="51"/>
      <c r="L101" s="51">
        <f>SUM(J101:K101)</f>
        <v>482.4</v>
      </c>
    </row>
    <row r="102" spans="1:12" ht="31.5" outlineLevel="3" x14ac:dyDescent="0.25">
      <c r="A102" s="271" t="s">
        <v>362</v>
      </c>
      <c r="B102" s="271"/>
      <c r="C102" s="57" t="s">
        <v>363</v>
      </c>
      <c r="D102" s="49">
        <f>D103</f>
        <v>42900</v>
      </c>
      <c r="E102" s="49">
        <f t="shared" ref="E102:F102" si="218">E103</f>
        <v>0</v>
      </c>
      <c r="F102" s="49">
        <f t="shared" si="218"/>
        <v>42900</v>
      </c>
      <c r="G102" s="49">
        <f>G103</f>
        <v>42900</v>
      </c>
      <c r="H102" s="49">
        <f t="shared" ref="H102" si="219">H103</f>
        <v>0</v>
      </c>
      <c r="I102" s="49">
        <f t="shared" ref="I102" si="220">I103</f>
        <v>42900</v>
      </c>
      <c r="J102" s="49">
        <f>J103</f>
        <v>42900</v>
      </c>
      <c r="K102" s="49">
        <f t="shared" ref="K102" si="221">K103</f>
        <v>0</v>
      </c>
      <c r="L102" s="49">
        <f t="shared" ref="L102" si="222">L103</f>
        <v>42900</v>
      </c>
    </row>
    <row r="103" spans="1:12" ht="31.5" outlineLevel="4" x14ac:dyDescent="0.25">
      <c r="A103" s="271" t="s">
        <v>364</v>
      </c>
      <c r="B103" s="271"/>
      <c r="C103" s="57" t="s">
        <v>639</v>
      </c>
      <c r="D103" s="49">
        <f>D104+D106</f>
        <v>42900</v>
      </c>
      <c r="E103" s="49">
        <f t="shared" ref="E103:F103" si="223">E104+E106</f>
        <v>0</v>
      </c>
      <c r="F103" s="49">
        <f t="shared" si="223"/>
        <v>42900</v>
      </c>
      <c r="G103" s="49">
        <f>G104+G106</f>
        <v>42900</v>
      </c>
      <c r="H103" s="49">
        <f t="shared" ref="H103" si="224">H104+H106</f>
        <v>0</v>
      </c>
      <c r="I103" s="49">
        <f t="shared" ref="I103" si="225">I104+I106</f>
        <v>42900</v>
      </c>
      <c r="J103" s="49">
        <f>J104+J106</f>
        <v>42900</v>
      </c>
      <c r="K103" s="49">
        <f t="shared" ref="K103" si="226">K104+K106</f>
        <v>0</v>
      </c>
      <c r="L103" s="49">
        <f t="shared" ref="L103" si="227">L104+L106</f>
        <v>42900</v>
      </c>
    </row>
    <row r="104" spans="1:12" ht="47.25" outlineLevel="5" x14ac:dyDescent="0.25">
      <c r="A104" s="271" t="s">
        <v>365</v>
      </c>
      <c r="B104" s="271"/>
      <c r="C104" s="57" t="s">
        <v>427</v>
      </c>
      <c r="D104" s="49">
        <f>D105</f>
        <v>12900</v>
      </c>
      <c r="E104" s="49">
        <f t="shared" ref="E104:F104" si="228">E105</f>
        <v>0</v>
      </c>
      <c r="F104" s="49">
        <f t="shared" si="228"/>
        <v>12900</v>
      </c>
      <c r="G104" s="49">
        <f>G105</f>
        <v>12900</v>
      </c>
      <c r="H104" s="49">
        <f t="shared" ref="H104" si="229">H105</f>
        <v>0</v>
      </c>
      <c r="I104" s="49">
        <f t="shared" ref="I104" si="230">I105</f>
        <v>12900</v>
      </c>
      <c r="J104" s="49">
        <f>J105</f>
        <v>12900</v>
      </c>
      <c r="K104" s="49">
        <f t="shared" ref="K104" si="231">K105</f>
        <v>0</v>
      </c>
      <c r="L104" s="49">
        <f t="shared" ref="L104" si="232">L105</f>
        <v>12900</v>
      </c>
    </row>
    <row r="105" spans="1:12" ht="31.5" outlineLevel="7" x14ac:dyDescent="0.25">
      <c r="A105" s="275" t="s">
        <v>365</v>
      </c>
      <c r="B105" s="275" t="s">
        <v>70</v>
      </c>
      <c r="C105" s="58" t="s">
        <v>71</v>
      </c>
      <c r="D105" s="51">
        <v>12900</v>
      </c>
      <c r="E105" s="51"/>
      <c r="F105" s="51">
        <f>SUM(D105:E105)</f>
        <v>12900</v>
      </c>
      <c r="G105" s="51">
        <v>12900</v>
      </c>
      <c r="H105" s="51"/>
      <c r="I105" s="51">
        <f>SUM(G105:H105)</f>
        <v>12900</v>
      </c>
      <c r="J105" s="51">
        <v>12900</v>
      </c>
      <c r="K105" s="51"/>
      <c r="L105" s="51">
        <f>SUM(J105:K105)</f>
        <v>12900</v>
      </c>
    </row>
    <row r="106" spans="1:12" s="206" customFormat="1" ht="47.25" outlineLevel="5" x14ac:dyDescent="0.25">
      <c r="A106" s="272" t="s">
        <v>365</v>
      </c>
      <c r="B106" s="272"/>
      <c r="C106" s="186" t="s">
        <v>438</v>
      </c>
      <c r="D106" s="208">
        <f>D107</f>
        <v>30000</v>
      </c>
      <c r="E106" s="208">
        <f t="shared" ref="E106:F106" si="233">E107</f>
        <v>0</v>
      </c>
      <c r="F106" s="208">
        <f t="shared" si="233"/>
        <v>30000</v>
      </c>
      <c r="G106" s="208">
        <f>G107</f>
        <v>30000</v>
      </c>
      <c r="H106" s="208">
        <f t="shared" ref="H106" si="234">H107</f>
        <v>0</v>
      </c>
      <c r="I106" s="208">
        <f t="shared" ref="I106" si="235">I107</f>
        <v>30000</v>
      </c>
      <c r="J106" s="208">
        <f>J107</f>
        <v>30000</v>
      </c>
      <c r="K106" s="208">
        <f t="shared" ref="K106" si="236">K107</f>
        <v>0</v>
      </c>
      <c r="L106" s="208">
        <f t="shared" ref="L106" si="237">L107</f>
        <v>30000</v>
      </c>
    </row>
    <row r="107" spans="1:12" s="206" customFormat="1" ht="31.5" outlineLevel="7" x14ac:dyDescent="0.25">
      <c r="A107" s="273" t="s">
        <v>365</v>
      </c>
      <c r="B107" s="273" t="s">
        <v>70</v>
      </c>
      <c r="C107" s="182" t="s">
        <v>71</v>
      </c>
      <c r="D107" s="207">
        <v>30000</v>
      </c>
      <c r="E107" s="207"/>
      <c r="F107" s="207">
        <f>SUM(D107:E107)</f>
        <v>30000</v>
      </c>
      <c r="G107" s="207">
        <v>30000</v>
      </c>
      <c r="H107" s="207"/>
      <c r="I107" s="207">
        <f>SUM(G107:H107)</f>
        <v>30000</v>
      </c>
      <c r="J107" s="207">
        <v>30000</v>
      </c>
      <c r="K107" s="207"/>
      <c r="L107" s="207">
        <f>SUM(J107:K107)</f>
        <v>30000</v>
      </c>
    </row>
    <row r="108" spans="1:12" ht="31.5" outlineLevel="3" x14ac:dyDescent="0.25">
      <c r="A108" s="271" t="s">
        <v>354</v>
      </c>
      <c r="B108" s="271"/>
      <c r="C108" s="57" t="s">
        <v>355</v>
      </c>
      <c r="D108" s="49">
        <f t="shared" ref="D108:L110" si="238">D109</f>
        <v>400</v>
      </c>
      <c r="E108" s="49">
        <f t="shared" si="238"/>
        <v>0</v>
      </c>
      <c r="F108" s="49">
        <f t="shared" si="238"/>
        <v>400</v>
      </c>
      <c r="G108" s="49">
        <f t="shared" si="238"/>
        <v>400</v>
      </c>
      <c r="H108" s="49">
        <f t="shared" si="238"/>
        <v>0</v>
      </c>
      <c r="I108" s="49">
        <f t="shared" si="238"/>
        <v>400</v>
      </c>
      <c r="J108" s="49">
        <f t="shared" si="238"/>
        <v>400</v>
      </c>
      <c r="K108" s="49">
        <f t="shared" si="238"/>
        <v>0</v>
      </c>
      <c r="L108" s="49">
        <f t="shared" si="238"/>
        <v>400</v>
      </c>
    </row>
    <row r="109" spans="1:12" ht="29.25" customHeight="1" outlineLevel="4" x14ac:dyDescent="0.25">
      <c r="A109" s="271" t="s">
        <v>356</v>
      </c>
      <c r="B109" s="271"/>
      <c r="C109" s="57" t="s">
        <v>357</v>
      </c>
      <c r="D109" s="49">
        <f t="shared" si="238"/>
        <v>400</v>
      </c>
      <c r="E109" s="49">
        <f t="shared" si="238"/>
        <v>0</v>
      </c>
      <c r="F109" s="49">
        <f t="shared" si="238"/>
        <v>400</v>
      </c>
      <c r="G109" s="49">
        <f t="shared" si="238"/>
        <v>400</v>
      </c>
      <c r="H109" s="49">
        <f t="shared" si="238"/>
        <v>0</v>
      </c>
      <c r="I109" s="49">
        <f t="shared" si="238"/>
        <v>400</v>
      </c>
      <c r="J109" s="49">
        <f t="shared" si="238"/>
        <v>400</v>
      </c>
      <c r="K109" s="49">
        <f t="shared" si="238"/>
        <v>0</v>
      </c>
      <c r="L109" s="49">
        <f t="shared" si="238"/>
        <v>400</v>
      </c>
    </row>
    <row r="110" spans="1:12" ht="15.75" outlineLevel="5" x14ac:dyDescent="0.25">
      <c r="A110" s="271" t="s">
        <v>358</v>
      </c>
      <c r="B110" s="271"/>
      <c r="C110" s="57" t="s">
        <v>359</v>
      </c>
      <c r="D110" s="49">
        <f t="shared" si="238"/>
        <v>400</v>
      </c>
      <c r="E110" s="49">
        <f t="shared" si="238"/>
        <v>0</v>
      </c>
      <c r="F110" s="49">
        <f t="shared" si="238"/>
        <v>400</v>
      </c>
      <c r="G110" s="49">
        <f t="shared" si="238"/>
        <v>400</v>
      </c>
      <c r="H110" s="49">
        <f t="shared" si="238"/>
        <v>0</v>
      </c>
      <c r="I110" s="49">
        <f t="shared" si="238"/>
        <v>400</v>
      </c>
      <c r="J110" s="49">
        <f t="shared" si="238"/>
        <v>400</v>
      </c>
      <c r="K110" s="49">
        <f t="shared" si="238"/>
        <v>0</v>
      </c>
      <c r="L110" s="49">
        <f t="shared" si="238"/>
        <v>400</v>
      </c>
    </row>
    <row r="111" spans="1:12" ht="31.5" outlineLevel="7" x14ac:dyDescent="0.25">
      <c r="A111" s="275" t="s">
        <v>358</v>
      </c>
      <c r="B111" s="275" t="s">
        <v>7</v>
      </c>
      <c r="C111" s="58" t="s">
        <v>8</v>
      </c>
      <c r="D111" s="51">
        <v>400</v>
      </c>
      <c r="E111" s="51"/>
      <c r="F111" s="51">
        <f>SUM(D111:E111)</f>
        <v>400</v>
      </c>
      <c r="G111" s="51">
        <v>400</v>
      </c>
      <c r="H111" s="51"/>
      <c r="I111" s="51">
        <f>SUM(G111:H111)</f>
        <v>400</v>
      </c>
      <c r="J111" s="51">
        <v>400</v>
      </c>
      <c r="K111" s="51"/>
      <c r="L111" s="51">
        <f>SUM(J111:K111)</f>
        <v>400</v>
      </c>
    </row>
    <row r="112" spans="1:12" ht="47.25" outlineLevel="3" x14ac:dyDescent="0.25">
      <c r="A112" s="271" t="s">
        <v>350</v>
      </c>
      <c r="B112" s="271"/>
      <c r="C112" s="57" t="s">
        <v>351</v>
      </c>
      <c r="D112" s="49">
        <f>D113</f>
        <v>191952.59999999998</v>
      </c>
      <c r="E112" s="49">
        <f t="shared" ref="E112:F112" si="239">E113</f>
        <v>0</v>
      </c>
      <c r="F112" s="49">
        <f t="shared" si="239"/>
        <v>191952.59999999998</v>
      </c>
      <c r="G112" s="49">
        <f t="shared" ref="G112:J112" si="240">G113</f>
        <v>192289.89999999997</v>
      </c>
      <c r="H112" s="49">
        <f t="shared" ref="H112" si="241">H113</f>
        <v>0</v>
      </c>
      <c r="I112" s="49">
        <f t="shared" ref="I112" si="242">I113</f>
        <v>192289.89999999997</v>
      </c>
      <c r="J112" s="49">
        <f t="shared" si="240"/>
        <v>192640.59999999998</v>
      </c>
      <c r="K112" s="49">
        <f t="shared" ref="K112" si="243">K113</f>
        <v>0</v>
      </c>
      <c r="L112" s="49">
        <f t="shared" ref="L112" si="244">L113</f>
        <v>192640.59999999998</v>
      </c>
    </row>
    <row r="113" spans="1:12" ht="31.5" outlineLevel="4" x14ac:dyDescent="0.25">
      <c r="A113" s="271" t="s">
        <v>352</v>
      </c>
      <c r="B113" s="271"/>
      <c r="C113" s="57" t="s">
        <v>39</v>
      </c>
      <c r="D113" s="49">
        <f>D114+D118+D120+D122+D124+D126+D128+D130+D132</f>
        <v>191952.59999999998</v>
      </c>
      <c r="E113" s="49">
        <f t="shared" ref="E113:F113" si="245">E114+E118+E120+E122+E124+E126+E128+E130+E132</f>
        <v>0</v>
      </c>
      <c r="F113" s="49">
        <f t="shared" si="245"/>
        <v>191952.59999999998</v>
      </c>
      <c r="G113" s="49">
        <f t="shared" ref="G113:J113" si="246">G114+G118+G120+G122+G124+G126+G128+G130+G132</f>
        <v>192289.89999999997</v>
      </c>
      <c r="H113" s="49">
        <f t="shared" ref="H113" si="247">H114+H118+H120+H122+H124+H126+H128+H130+H132</f>
        <v>0</v>
      </c>
      <c r="I113" s="49">
        <f t="shared" ref="I113" si="248">I114+I118+I120+I122+I124+I126+I128+I130+I132</f>
        <v>192289.89999999997</v>
      </c>
      <c r="J113" s="49">
        <f t="shared" si="246"/>
        <v>192640.59999999998</v>
      </c>
      <c r="K113" s="49">
        <f t="shared" ref="K113" si="249">K114+K118+K120+K122+K124+K126+K128+K130+K132</f>
        <v>0</v>
      </c>
      <c r="L113" s="49">
        <f t="shared" ref="L113" si="250">L114+L118+L120+L122+L124+L126+L128+L130+L132</f>
        <v>192640.59999999998</v>
      </c>
    </row>
    <row r="114" spans="1:12" ht="15.75" outlineLevel="5" x14ac:dyDescent="0.25">
      <c r="A114" s="271" t="s">
        <v>380</v>
      </c>
      <c r="B114" s="271"/>
      <c r="C114" s="57" t="s">
        <v>41</v>
      </c>
      <c r="D114" s="49">
        <f>D115+D116+D117</f>
        <v>8733.4</v>
      </c>
      <c r="E114" s="49">
        <f t="shared" ref="E114:F114" si="251">E115+E116+E117</f>
        <v>0</v>
      </c>
      <c r="F114" s="49">
        <f t="shared" si="251"/>
        <v>8733.4</v>
      </c>
      <c r="G114" s="49">
        <f>G115+G116+G117</f>
        <v>9070.6999999999989</v>
      </c>
      <c r="H114" s="49">
        <f t="shared" ref="H114" si="252">H115+H116+H117</f>
        <v>0</v>
      </c>
      <c r="I114" s="49">
        <f t="shared" ref="I114" si="253">I115+I116+I117</f>
        <v>9070.6999999999989</v>
      </c>
      <c r="J114" s="49">
        <f>J115+J116+J117</f>
        <v>9421.4</v>
      </c>
      <c r="K114" s="49">
        <f t="shared" ref="K114" si="254">K115+K116+K117</f>
        <v>0</v>
      </c>
      <c r="L114" s="49">
        <f t="shared" ref="L114" si="255">L115+L116+L117</f>
        <v>9421.4</v>
      </c>
    </row>
    <row r="115" spans="1:12" ht="47.25" outlineLevel="7" x14ac:dyDescent="0.25">
      <c r="A115" s="275" t="s">
        <v>380</v>
      </c>
      <c r="B115" s="275" t="s">
        <v>4</v>
      </c>
      <c r="C115" s="58" t="s">
        <v>5</v>
      </c>
      <c r="D115" s="51">
        <v>8431.6</v>
      </c>
      <c r="E115" s="51"/>
      <c r="F115" s="51">
        <f t="shared" ref="F115:F117" si="256">SUM(D115:E115)</f>
        <v>8431.6</v>
      </c>
      <c r="G115" s="51">
        <v>8768.9</v>
      </c>
      <c r="H115" s="51"/>
      <c r="I115" s="51">
        <f t="shared" ref="I115:I117" si="257">SUM(G115:H115)</f>
        <v>8768.9</v>
      </c>
      <c r="J115" s="51">
        <v>9119.6</v>
      </c>
      <c r="K115" s="51"/>
      <c r="L115" s="51">
        <f t="shared" ref="L115:L117" si="258">SUM(J115:K115)</f>
        <v>9119.6</v>
      </c>
    </row>
    <row r="116" spans="1:12" ht="31.5" outlineLevel="7" x14ac:dyDescent="0.25">
      <c r="A116" s="275" t="s">
        <v>380</v>
      </c>
      <c r="B116" s="275" t="s">
        <v>7</v>
      </c>
      <c r="C116" s="58" t="s">
        <v>8</v>
      </c>
      <c r="D116" s="51">
        <v>301.5</v>
      </c>
      <c r="E116" s="51"/>
      <c r="F116" s="51">
        <f t="shared" si="256"/>
        <v>301.5</v>
      </c>
      <c r="G116" s="51">
        <v>301.5</v>
      </c>
      <c r="H116" s="51"/>
      <c r="I116" s="51">
        <f t="shared" si="257"/>
        <v>301.5</v>
      </c>
      <c r="J116" s="51">
        <v>301.5</v>
      </c>
      <c r="K116" s="51"/>
      <c r="L116" s="51">
        <f t="shared" si="258"/>
        <v>301.5</v>
      </c>
    </row>
    <row r="117" spans="1:12" ht="15.75" outlineLevel="7" x14ac:dyDescent="0.25">
      <c r="A117" s="275" t="s">
        <v>380</v>
      </c>
      <c r="B117" s="275" t="s">
        <v>15</v>
      </c>
      <c r="C117" s="58" t="s">
        <v>16</v>
      </c>
      <c r="D117" s="51">
        <v>0.3</v>
      </c>
      <c r="E117" s="51"/>
      <c r="F117" s="51">
        <f t="shared" si="256"/>
        <v>0.3</v>
      </c>
      <c r="G117" s="51">
        <v>0.3</v>
      </c>
      <c r="H117" s="51"/>
      <c r="I117" s="51">
        <f t="shared" si="257"/>
        <v>0.3</v>
      </c>
      <c r="J117" s="51">
        <v>0.3</v>
      </c>
      <c r="K117" s="51"/>
      <c r="L117" s="51">
        <f t="shared" si="258"/>
        <v>0.3</v>
      </c>
    </row>
    <row r="118" spans="1:12" ht="15.75" outlineLevel="5" x14ac:dyDescent="0.25">
      <c r="A118" s="271" t="s">
        <v>353</v>
      </c>
      <c r="B118" s="271"/>
      <c r="C118" s="57" t="s">
        <v>326</v>
      </c>
      <c r="D118" s="49">
        <f>D119</f>
        <v>52359.7</v>
      </c>
      <c r="E118" s="49">
        <f t="shared" ref="E118:F118" si="259">E119</f>
        <v>0</v>
      </c>
      <c r="F118" s="49">
        <f t="shared" si="259"/>
        <v>52359.7</v>
      </c>
      <c r="G118" s="49">
        <f>G119</f>
        <v>52359.7</v>
      </c>
      <c r="H118" s="49">
        <f t="shared" ref="H118" si="260">H119</f>
        <v>0</v>
      </c>
      <c r="I118" s="49">
        <f t="shared" ref="I118" si="261">I119</f>
        <v>52359.7</v>
      </c>
      <c r="J118" s="49">
        <f>J119</f>
        <v>52359.7</v>
      </c>
      <c r="K118" s="49">
        <f t="shared" ref="K118" si="262">K119</f>
        <v>0</v>
      </c>
      <c r="L118" s="49">
        <f t="shared" ref="L118" si="263">L119</f>
        <v>52359.7</v>
      </c>
    </row>
    <row r="119" spans="1:12" ht="31.5" outlineLevel="7" x14ac:dyDescent="0.25">
      <c r="A119" s="275" t="s">
        <v>353</v>
      </c>
      <c r="B119" s="275" t="s">
        <v>70</v>
      </c>
      <c r="C119" s="58" t="s">
        <v>71</v>
      </c>
      <c r="D119" s="51">
        <v>52359.7</v>
      </c>
      <c r="E119" s="51"/>
      <c r="F119" s="51">
        <f>SUM(D119:E119)</f>
        <v>52359.7</v>
      </c>
      <c r="G119" s="51">
        <v>52359.7</v>
      </c>
      <c r="H119" s="51"/>
      <c r="I119" s="51">
        <f>SUM(G119:H119)</f>
        <v>52359.7</v>
      </c>
      <c r="J119" s="51">
        <v>52359.7</v>
      </c>
      <c r="K119" s="51"/>
      <c r="L119" s="51">
        <f>SUM(J119:K119)</f>
        <v>52359.7</v>
      </c>
    </row>
    <row r="120" spans="1:12" ht="15.75" outlineLevel="5" x14ac:dyDescent="0.25">
      <c r="A120" s="271" t="s">
        <v>360</v>
      </c>
      <c r="B120" s="271"/>
      <c r="C120" s="57" t="s">
        <v>361</v>
      </c>
      <c r="D120" s="49">
        <f>D121</f>
        <v>11133.5</v>
      </c>
      <c r="E120" s="49">
        <f t="shared" ref="E120:F120" si="264">E121</f>
        <v>0</v>
      </c>
      <c r="F120" s="49">
        <f t="shared" si="264"/>
        <v>11133.5</v>
      </c>
      <c r="G120" s="49">
        <f>G121</f>
        <v>11133.5</v>
      </c>
      <c r="H120" s="49">
        <f t="shared" ref="H120" si="265">H121</f>
        <v>0</v>
      </c>
      <c r="I120" s="49">
        <f t="shared" ref="I120" si="266">I121</f>
        <v>11133.5</v>
      </c>
      <c r="J120" s="49">
        <f>J121</f>
        <v>11133.5</v>
      </c>
      <c r="K120" s="49">
        <f t="shared" ref="K120" si="267">K121</f>
        <v>0</v>
      </c>
      <c r="L120" s="49">
        <f t="shared" ref="L120" si="268">L121</f>
        <v>11133.5</v>
      </c>
    </row>
    <row r="121" spans="1:12" ht="31.5" outlineLevel="7" x14ac:dyDescent="0.25">
      <c r="A121" s="275" t="s">
        <v>360</v>
      </c>
      <c r="B121" s="275" t="s">
        <v>70</v>
      </c>
      <c r="C121" s="58" t="s">
        <v>71</v>
      </c>
      <c r="D121" s="51">
        <v>11133.5</v>
      </c>
      <c r="E121" s="51"/>
      <c r="F121" s="51">
        <f>SUM(D121:E121)</f>
        <v>11133.5</v>
      </c>
      <c r="G121" s="51">
        <v>11133.5</v>
      </c>
      <c r="H121" s="51"/>
      <c r="I121" s="51">
        <f>SUM(G121:H121)</f>
        <v>11133.5</v>
      </c>
      <c r="J121" s="51">
        <v>11133.5</v>
      </c>
      <c r="K121" s="51"/>
      <c r="L121" s="51">
        <f>SUM(J121:K121)</f>
        <v>11133.5</v>
      </c>
    </row>
    <row r="122" spans="1:12" ht="15.75" outlineLevel="5" x14ac:dyDescent="0.25">
      <c r="A122" s="271" t="s">
        <v>366</v>
      </c>
      <c r="B122" s="271"/>
      <c r="C122" s="57" t="s">
        <v>367</v>
      </c>
      <c r="D122" s="49">
        <f>D123</f>
        <v>43536.5</v>
      </c>
      <c r="E122" s="49">
        <f t="shared" ref="E122:F122" si="269">E123</f>
        <v>0</v>
      </c>
      <c r="F122" s="49">
        <f t="shared" si="269"/>
        <v>43536.5</v>
      </c>
      <c r="G122" s="49">
        <f>G123</f>
        <v>43536.5</v>
      </c>
      <c r="H122" s="49">
        <f t="shared" ref="H122" si="270">H123</f>
        <v>0</v>
      </c>
      <c r="I122" s="49">
        <f t="shared" ref="I122" si="271">I123</f>
        <v>43536.5</v>
      </c>
      <c r="J122" s="49">
        <f>J123</f>
        <v>43536.5</v>
      </c>
      <c r="K122" s="49">
        <f t="shared" ref="K122" si="272">K123</f>
        <v>0</v>
      </c>
      <c r="L122" s="49">
        <f t="shared" ref="L122" si="273">L123</f>
        <v>43536.5</v>
      </c>
    </row>
    <row r="123" spans="1:12" ht="31.5" outlineLevel="7" x14ac:dyDescent="0.25">
      <c r="A123" s="275" t="s">
        <v>366</v>
      </c>
      <c r="B123" s="275" t="s">
        <v>70</v>
      </c>
      <c r="C123" s="58" t="s">
        <v>71</v>
      </c>
      <c r="D123" s="51">
        <v>43536.5</v>
      </c>
      <c r="E123" s="51"/>
      <c r="F123" s="51">
        <f>SUM(D123:E123)</f>
        <v>43536.5</v>
      </c>
      <c r="G123" s="51">
        <v>43536.5</v>
      </c>
      <c r="H123" s="51"/>
      <c r="I123" s="51">
        <f>SUM(G123:H123)</f>
        <v>43536.5</v>
      </c>
      <c r="J123" s="51">
        <v>43536.5</v>
      </c>
      <c r="K123" s="51"/>
      <c r="L123" s="51">
        <f>SUM(J123:K123)</f>
        <v>43536.5</v>
      </c>
    </row>
    <row r="124" spans="1:12" ht="15.75" outlineLevel="5" x14ac:dyDescent="0.25">
      <c r="A124" s="271" t="s">
        <v>368</v>
      </c>
      <c r="B124" s="271"/>
      <c r="C124" s="57" t="s">
        <v>369</v>
      </c>
      <c r="D124" s="49">
        <f>D125</f>
        <v>26037.5</v>
      </c>
      <c r="E124" s="49">
        <f t="shared" ref="E124:F124" si="274">E125</f>
        <v>0</v>
      </c>
      <c r="F124" s="49">
        <f t="shared" si="274"/>
        <v>26037.5</v>
      </c>
      <c r="G124" s="49">
        <f>G125</f>
        <v>26037.5</v>
      </c>
      <c r="H124" s="49">
        <f t="shared" ref="H124" si="275">H125</f>
        <v>0</v>
      </c>
      <c r="I124" s="49">
        <f t="shared" ref="I124" si="276">I125</f>
        <v>26037.5</v>
      </c>
      <c r="J124" s="49">
        <f>J125</f>
        <v>26037.5</v>
      </c>
      <c r="K124" s="49">
        <f t="shared" ref="K124" si="277">K125</f>
        <v>0</v>
      </c>
      <c r="L124" s="49">
        <f t="shared" ref="L124" si="278">L125</f>
        <v>26037.5</v>
      </c>
    </row>
    <row r="125" spans="1:12" ht="31.5" outlineLevel="7" x14ac:dyDescent="0.25">
      <c r="A125" s="275" t="s">
        <v>368</v>
      </c>
      <c r="B125" s="275" t="s">
        <v>70</v>
      </c>
      <c r="C125" s="58" t="s">
        <v>71</v>
      </c>
      <c r="D125" s="51">
        <v>26037.5</v>
      </c>
      <c r="E125" s="51"/>
      <c r="F125" s="51">
        <f>SUM(D125:E125)</f>
        <v>26037.5</v>
      </c>
      <c r="G125" s="51">
        <v>26037.5</v>
      </c>
      <c r="H125" s="51"/>
      <c r="I125" s="51">
        <f>SUM(G125:H125)</f>
        <v>26037.5</v>
      </c>
      <c r="J125" s="51">
        <v>26037.5</v>
      </c>
      <c r="K125" s="51"/>
      <c r="L125" s="51">
        <f>SUM(J125:K125)</f>
        <v>26037.5</v>
      </c>
    </row>
    <row r="126" spans="1:12" ht="31.5" outlineLevel="5" x14ac:dyDescent="0.25">
      <c r="A126" s="271" t="s">
        <v>370</v>
      </c>
      <c r="B126" s="271"/>
      <c r="C126" s="57" t="s">
        <v>371</v>
      </c>
      <c r="D126" s="49">
        <f>D127</f>
        <v>39651.199999999997</v>
      </c>
      <c r="E126" s="49">
        <f t="shared" ref="E126:F126" si="279">E127</f>
        <v>0</v>
      </c>
      <c r="F126" s="49">
        <f t="shared" si="279"/>
        <v>39651.199999999997</v>
      </c>
      <c r="G126" s="49">
        <f>G127</f>
        <v>39651.199999999997</v>
      </c>
      <c r="H126" s="49">
        <f t="shared" ref="H126" si="280">H127</f>
        <v>0</v>
      </c>
      <c r="I126" s="49">
        <f t="shared" ref="I126" si="281">I127</f>
        <v>39651.199999999997</v>
      </c>
      <c r="J126" s="49">
        <f>J127</f>
        <v>39651.199999999997</v>
      </c>
      <c r="K126" s="49">
        <f t="shared" ref="K126" si="282">K127</f>
        <v>0</v>
      </c>
      <c r="L126" s="49">
        <f t="shared" ref="L126" si="283">L127</f>
        <v>39651.199999999997</v>
      </c>
    </row>
    <row r="127" spans="1:12" ht="31.5" outlineLevel="7" x14ac:dyDescent="0.25">
      <c r="A127" s="275" t="s">
        <v>370</v>
      </c>
      <c r="B127" s="275" t="s">
        <v>70</v>
      </c>
      <c r="C127" s="58" t="s">
        <v>71</v>
      </c>
      <c r="D127" s="51">
        <v>39651.199999999997</v>
      </c>
      <c r="E127" s="51"/>
      <c r="F127" s="51">
        <f>SUM(D127:E127)</f>
        <v>39651.199999999997</v>
      </c>
      <c r="G127" s="51">
        <v>39651.199999999997</v>
      </c>
      <c r="H127" s="51"/>
      <c r="I127" s="51">
        <f>SUM(G127:H127)</f>
        <v>39651.199999999997</v>
      </c>
      <c r="J127" s="51">
        <v>39651.199999999997</v>
      </c>
      <c r="K127" s="51"/>
      <c r="L127" s="51">
        <f>SUM(J127:K127)</f>
        <v>39651.199999999997</v>
      </c>
    </row>
    <row r="128" spans="1:12" ht="15.75" outlineLevel="5" x14ac:dyDescent="0.25">
      <c r="A128" s="271" t="s">
        <v>381</v>
      </c>
      <c r="B128" s="271"/>
      <c r="C128" s="57" t="s">
        <v>382</v>
      </c>
      <c r="D128" s="49">
        <f>D129</f>
        <v>9900.7999999999993</v>
      </c>
      <c r="E128" s="49">
        <f t="shared" ref="E128:F128" si="284">E129</f>
        <v>0</v>
      </c>
      <c r="F128" s="49">
        <f t="shared" si="284"/>
        <v>9900.7999999999993</v>
      </c>
      <c r="G128" s="49">
        <f>G129</f>
        <v>9900.7999999999993</v>
      </c>
      <c r="H128" s="49">
        <f t="shared" ref="H128" si="285">H129</f>
        <v>0</v>
      </c>
      <c r="I128" s="49">
        <f t="shared" ref="I128" si="286">I129</f>
        <v>9900.7999999999993</v>
      </c>
      <c r="J128" s="49">
        <f>J129</f>
        <v>9900.7999999999993</v>
      </c>
      <c r="K128" s="49">
        <f t="shared" ref="K128" si="287">K129</f>
        <v>0</v>
      </c>
      <c r="L128" s="49">
        <f t="shared" ref="L128" si="288">L129</f>
        <v>9900.7999999999993</v>
      </c>
    </row>
    <row r="129" spans="1:12" ht="31.5" outlineLevel="7" x14ac:dyDescent="0.25">
      <c r="A129" s="275" t="s">
        <v>381</v>
      </c>
      <c r="B129" s="275" t="s">
        <v>70</v>
      </c>
      <c r="C129" s="58" t="s">
        <v>71</v>
      </c>
      <c r="D129" s="51">
        <v>9900.7999999999993</v>
      </c>
      <c r="E129" s="51"/>
      <c r="F129" s="51">
        <f>SUM(D129:E129)</f>
        <v>9900.7999999999993</v>
      </c>
      <c r="G129" s="51">
        <v>9900.7999999999993</v>
      </c>
      <c r="H129" s="51"/>
      <c r="I129" s="51">
        <f>SUM(G129:H129)</f>
        <v>9900.7999999999993</v>
      </c>
      <c r="J129" s="51">
        <v>9900.7999999999993</v>
      </c>
      <c r="K129" s="51"/>
      <c r="L129" s="51">
        <f>SUM(J129:K129)</f>
        <v>9900.7999999999993</v>
      </c>
    </row>
    <row r="130" spans="1:12" ht="33" customHeight="1" outlineLevel="5" x14ac:dyDescent="0.25">
      <c r="A130" s="271" t="s">
        <v>372</v>
      </c>
      <c r="B130" s="271"/>
      <c r="C130" s="57" t="s">
        <v>373</v>
      </c>
      <c r="D130" s="49">
        <f>D131</f>
        <v>50</v>
      </c>
      <c r="E130" s="49">
        <f t="shared" ref="E130:F130" si="289">E131</f>
        <v>0</v>
      </c>
      <c r="F130" s="49">
        <f t="shared" si="289"/>
        <v>50</v>
      </c>
      <c r="G130" s="49">
        <f>G131</f>
        <v>50</v>
      </c>
      <c r="H130" s="49">
        <f t="shared" ref="H130" si="290">H131</f>
        <v>0</v>
      </c>
      <c r="I130" s="49">
        <f t="shared" ref="I130" si="291">I131</f>
        <v>50</v>
      </c>
      <c r="J130" s="49">
        <f>J131</f>
        <v>50</v>
      </c>
      <c r="K130" s="49">
        <f t="shared" ref="K130" si="292">K131</f>
        <v>0</v>
      </c>
      <c r="L130" s="49">
        <f t="shared" ref="L130" si="293">L131</f>
        <v>50</v>
      </c>
    </row>
    <row r="131" spans="1:12" ht="31.5" outlineLevel="7" x14ac:dyDescent="0.25">
      <c r="A131" s="275" t="s">
        <v>372</v>
      </c>
      <c r="B131" s="275" t="s">
        <v>70</v>
      </c>
      <c r="C131" s="58" t="s">
        <v>71</v>
      </c>
      <c r="D131" s="51">
        <v>50</v>
      </c>
      <c r="E131" s="51"/>
      <c r="F131" s="51">
        <f>SUM(D131:E131)</f>
        <v>50</v>
      </c>
      <c r="G131" s="51">
        <v>50</v>
      </c>
      <c r="H131" s="51"/>
      <c r="I131" s="51">
        <f>SUM(G131:H131)</f>
        <v>50</v>
      </c>
      <c r="J131" s="51">
        <v>50</v>
      </c>
      <c r="K131" s="51"/>
      <c r="L131" s="51">
        <f>SUM(J131:K131)</f>
        <v>50</v>
      </c>
    </row>
    <row r="132" spans="1:12" ht="47.25" outlineLevel="5" x14ac:dyDescent="0.25">
      <c r="A132" s="271" t="s">
        <v>374</v>
      </c>
      <c r="B132" s="271"/>
      <c r="C132" s="57" t="s">
        <v>375</v>
      </c>
      <c r="D132" s="49">
        <f>D133</f>
        <v>550</v>
      </c>
      <c r="E132" s="49">
        <f t="shared" ref="E132:F132" si="294">E133</f>
        <v>0</v>
      </c>
      <c r="F132" s="49">
        <f t="shared" si="294"/>
        <v>550</v>
      </c>
      <c r="G132" s="49">
        <f>G133</f>
        <v>550</v>
      </c>
      <c r="H132" s="49">
        <f t="shared" ref="H132" si="295">H133</f>
        <v>0</v>
      </c>
      <c r="I132" s="49">
        <f t="shared" ref="I132" si="296">I133</f>
        <v>550</v>
      </c>
      <c r="J132" s="49">
        <f>J133</f>
        <v>550</v>
      </c>
      <c r="K132" s="49">
        <f t="shared" ref="K132" si="297">K133</f>
        <v>0</v>
      </c>
      <c r="L132" s="49">
        <f t="shared" ref="L132" si="298">L133</f>
        <v>550</v>
      </c>
    </row>
    <row r="133" spans="1:12" ht="31.5" outlineLevel="7" x14ac:dyDescent="0.25">
      <c r="A133" s="275" t="s">
        <v>374</v>
      </c>
      <c r="B133" s="275" t="s">
        <v>70</v>
      </c>
      <c r="C133" s="58" t="s">
        <v>71</v>
      </c>
      <c r="D133" s="51">
        <v>550</v>
      </c>
      <c r="E133" s="51"/>
      <c r="F133" s="51">
        <f>SUM(D133:E133)</f>
        <v>550</v>
      </c>
      <c r="G133" s="51">
        <v>550</v>
      </c>
      <c r="H133" s="51"/>
      <c r="I133" s="51">
        <f>SUM(G133:H133)</f>
        <v>550</v>
      </c>
      <c r="J133" s="51">
        <v>550</v>
      </c>
      <c r="K133" s="51"/>
      <c r="L133" s="51">
        <f>SUM(J133:K133)</f>
        <v>550</v>
      </c>
    </row>
    <row r="134" spans="1:12" ht="47.25" outlineLevel="2" x14ac:dyDescent="0.25">
      <c r="A134" s="271" t="s">
        <v>54</v>
      </c>
      <c r="B134" s="271"/>
      <c r="C134" s="57" t="s">
        <v>55</v>
      </c>
      <c r="D134" s="49">
        <f>D135+D161+D173+D184</f>
        <v>50402.299999999988</v>
      </c>
      <c r="E134" s="49">
        <f t="shared" ref="E134:F134" si="299">E135+E161+E173+E184</f>
        <v>0</v>
      </c>
      <c r="F134" s="49">
        <f t="shared" si="299"/>
        <v>50402.299999999988</v>
      </c>
      <c r="G134" s="49">
        <f>G135+G161+G173+G184</f>
        <v>50391.1</v>
      </c>
      <c r="H134" s="49">
        <f t="shared" ref="H134" si="300">H135+H161+H173+H184</f>
        <v>0</v>
      </c>
      <c r="I134" s="49">
        <f t="shared" ref="I134" si="301">I135+I161+I173+I184</f>
        <v>50391.1</v>
      </c>
      <c r="J134" s="49">
        <f>J135+J161+J173+J184</f>
        <v>51157</v>
      </c>
      <c r="K134" s="49">
        <f t="shared" ref="K134" si="302">K135+K161+K173+K184</f>
        <v>0</v>
      </c>
      <c r="L134" s="49">
        <f t="shared" ref="L134" si="303">L135+L161+L173+L184</f>
        <v>51157</v>
      </c>
    </row>
    <row r="135" spans="1:12" ht="31.5" outlineLevel="3" x14ac:dyDescent="0.25">
      <c r="A135" s="271" t="s">
        <v>56</v>
      </c>
      <c r="B135" s="271"/>
      <c r="C135" s="57" t="s">
        <v>57</v>
      </c>
      <c r="D135" s="49">
        <f>D136+D151+D155+D158</f>
        <v>5418.1</v>
      </c>
      <c r="E135" s="49">
        <f t="shared" ref="E135:F135" si="304">E136+E151+E155+E158</f>
        <v>0</v>
      </c>
      <c r="F135" s="49">
        <f t="shared" si="304"/>
        <v>5418.1</v>
      </c>
      <c r="G135" s="49">
        <f>G136+G151+G155+G158</f>
        <v>5400.2</v>
      </c>
      <c r="H135" s="49">
        <f t="shared" ref="H135" si="305">H136+H151+H155+H158</f>
        <v>0</v>
      </c>
      <c r="I135" s="49">
        <f t="shared" ref="I135" si="306">I136+I151+I155+I158</f>
        <v>5400.2</v>
      </c>
      <c r="J135" s="49">
        <f>J136+J151+J155+J158</f>
        <v>5400.2</v>
      </c>
      <c r="K135" s="49">
        <f t="shared" ref="K135" si="307">K136+K151+K155+K158</f>
        <v>0</v>
      </c>
      <c r="L135" s="49">
        <f t="shared" ref="L135" si="308">L136+L151+L155+L158</f>
        <v>5400.2</v>
      </c>
    </row>
    <row r="136" spans="1:12" ht="31.5" outlineLevel="4" x14ac:dyDescent="0.25">
      <c r="A136" s="271" t="s">
        <v>118</v>
      </c>
      <c r="B136" s="271"/>
      <c r="C136" s="57" t="s">
        <v>119</v>
      </c>
      <c r="D136" s="49">
        <f>D137+D139+D141+D143+D145+D147+D149</f>
        <v>4884.8</v>
      </c>
      <c r="E136" s="49">
        <f t="shared" ref="E136:F136" si="309">E137+E139+E141+E143+E145+E147+E149</f>
        <v>0</v>
      </c>
      <c r="F136" s="49">
        <f t="shared" si="309"/>
        <v>4884.8</v>
      </c>
      <c r="G136" s="49">
        <f>G137+G139+G141+G143+G145+G147+G149</f>
        <v>4889.3999999999996</v>
      </c>
      <c r="H136" s="49">
        <f t="shared" ref="H136" si="310">H137+H139+H141+H143+H145+H147+H149</f>
        <v>0</v>
      </c>
      <c r="I136" s="49">
        <f t="shared" ref="I136" si="311">I137+I139+I141+I143+I145+I147+I149</f>
        <v>4889.3999999999996</v>
      </c>
      <c r="J136" s="49">
        <f>J137+J139+J141+J143+J145+J147+J149</f>
        <v>4889.3999999999996</v>
      </c>
      <c r="K136" s="49">
        <f t="shared" ref="K136" si="312">K137+K139+K141+K143+K145+K147+K149</f>
        <v>0</v>
      </c>
      <c r="L136" s="49">
        <f t="shared" ref="L136" si="313">L137+L139+L141+L143+L145+L147+L149</f>
        <v>4889.3999999999996</v>
      </c>
    </row>
    <row r="137" spans="1:12" ht="31.5" outlineLevel="5" x14ac:dyDescent="0.25">
      <c r="A137" s="271" t="s">
        <v>120</v>
      </c>
      <c r="B137" s="271"/>
      <c r="C137" s="57" t="s">
        <v>121</v>
      </c>
      <c r="D137" s="49">
        <f>D138</f>
        <v>1703.2</v>
      </c>
      <c r="E137" s="49">
        <f t="shared" ref="E137:F137" si="314">E138</f>
        <v>0</v>
      </c>
      <c r="F137" s="49">
        <f t="shared" si="314"/>
        <v>1703.2</v>
      </c>
      <c r="G137" s="49">
        <f t="shared" ref="G137:J137" si="315">G138</f>
        <v>1703.2</v>
      </c>
      <c r="H137" s="49">
        <f t="shared" ref="H137" si="316">H138</f>
        <v>0</v>
      </c>
      <c r="I137" s="49">
        <f t="shared" ref="I137" si="317">I138</f>
        <v>1703.2</v>
      </c>
      <c r="J137" s="49">
        <f t="shared" si="315"/>
        <v>1703.2</v>
      </c>
      <c r="K137" s="49">
        <f t="shared" ref="K137" si="318">K138</f>
        <v>0</v>
      </c>
      <c r="L137" s="49">
        <f t="shared" ref="L137" si="319">L138</f>
        <v>1703.2</v>
      </c>
    </row>
    <row r="138" spans="1:12" ht="31.5" outlineLevel="7" x14ac:dyDescent="0.25">
      <c r="A138" s="275" t="s">
        <v>120</v>
      </c>
      <c r="B138" s="275" t="s">
        <v>7</v>
      </c>
      <c r="C138" s="58" t="s">
        <v>8</v>
      </c>
      <c r="D138" s="51">
        <v>1703.2</v>
      </c>
      <c r="E138" s="51"/>
      <c r="F138" s="51">
        <f>SUM(D138:E138)</f>
        <v>1703.2</v>
      </c>
      <c r="G138" s="51">
        <v>1703.2</v>
      </c>
      <c r="H138" s="51"/>
      <c r="I138" s="51">
        <f>SUM(G138:H138)</f>
        <v>1703.2</v>
      </c>
      <c r="J138" s="51">
        <v>1703.2</v>
      </c>
      <c r="K138" s="51"/>
      <c r="L138" s="51">
        <f>SUM(J138:K138)</f>
        <v>1703.2</v>
      </c>
    </row>
    <row r="139" spans="1:12" ht="15.75" outlineLevel="5" x14ac:dyDescent="0.25">
      <c r="A139" s="271" t="s">
        <v>339</v>
      </c>
      <c r="B139" s="271"/>
      <c r="C139" s="57" t="s">
        <v>340</v>
      </c>
      <c r="D139" s="49">
        <f>D140</f>
        <v>58.5</v>
      </c>
      <c r="E139" s="49">
        <f t="shared" ref="E139:F139" si="320">E140</f>
        <v>0</v>
      </c>
      <c r="F139" s="49">
        <f t="shared" si="320"/>
        <v>58.5</v>
      </c>
      <c r="G139" s="49">
        <f t="shared" ref="G139:J139" si="321">G140</f>
        <v>58.5</v>
      </c>
      <c r="H139" s="49">
        <f t="shared" ref="H139" si="322">H140</f>
        <v>0</v>
      </c>
      <c r="I139" s="49">
        <f t="shared" ref="I139" si="323">I140</f>
        <v>58.5</v>
      </c>
      <c r="J139" s="49">
        <f t="shared" si="321"/>
        <v>58.5</v>
      </c>
      <c r="K139" s="49">
        <f t="shared" ref="K139" si="324">K140</f>
        <v>0</v>
      </c>
      <c r="L139" s="49">
        <f t="shared" ref="L139" si="325">L140</f>
        <v>58.5</v>
      </c>
    </row>
    <row r="140" spans="1:12" ht="31.5" outlineLevel="7" x14ac:dyDescent="0.25">
      <c r="A140" s="275" t="s">
        <v>339</v>
      </c>
      <c r="B140" s="275" t="s">
        <v>7</v>
      </c>
      <c r="C140" s="58" t="s">
        <v>8</v>
      </c>
      <c r="D140" s="51">
        <f>31.5+27</f>
        <v>58.5</v>
      </c>
      <c r="E140" s="51"/>
      <c r="F140" s="51">
        <f>SUM(D140:E140)</f>
        <v>58.5</v>
      </c>
      <c r="G140" s="51">
        <f t="shared" ref="G140:J140" si="326">31.5+27</f>
        <v>58.5</v>
      </c>
      <c r="H140" s="51"/>
      <c r="I140" s="51">
        <f>SUM(G140:H140)</f>
        <v>58.5</v>
      </c>
      <c r="J140" s="51">
        <f t="shared" si="326"/>
        <v>58.5</v>
      </c>
      <c r="K140" s="51"/>
      <c r="L140" s="51">
        <f>SUM(J140:K140)</f>
        <v>58.5</v>
      </c>
    </row>
    <row r="141" spans="1:12" ht="31.5" outlineLevel="5" x14ac:dyDescent="0.25">
      <c r="A141" s="271" t="s">
        <v>205</v>
      </c>
      <c r="B141" s="271"/>
      <c r="C141" s="57" t="s">
        <v>457</v>
      </c>
      <c r="D141" s="49">
        <f>D142</f>
        <v>37.700000000000003</v>
      </c>
      <c r="E141" s="49">
        <f t="shared" ref="E141:F141" si="327">E142</f>
        <v>0</v>
      </c>
      <c r="F141" s="49">
        <f t="shared" si="327"/>
        <v>37.700000000000003</v>
      </c>
      <c r="G141" s="49">
        <f>G142</f>
        <v>37.700000000000003</v>
      </c>
      <c r="H141" s="49">
        <f t="shared" ref="H141" si="328">H142</f>
        <v>0</v>
      </c>
      <c r="I141" s="49">
        <f t="shared" ref="I141" si="329">I142</f>
        <v>37.700000000000003</v>
      </c>
      <c r="J141" s="49">
        <f>J142</f>
        <v>37.700000000000003</v>
      </c>
      <c r="K141" s="49">
        <f t="shared" ref="K141" si="330">K142</f>
        <v>0</v>
      </c>
      <c r="L141" s="49">
        <f t="shared" ref="L141" si="331">L142</f>
        <v>37.700000000000003</v>
      </c>
    </row>
    <row r="142" spans="1:12" ht="31.5" outlineLevel="7" x14ac:dyDescent="0.25">
      <c r="A142" s="275" t="s">
        <v>205</v>
      </c>
      <c r="B142" s="275" t="s">
        <v>70</v>
      </c>
      <c r="C142" s="58" t="s">
        <v>71</v>
      </c>
      <c r="D142" s="51">
        <v>37.700000000000003</v>
      </c>
      <c r="E142" s="51"/>
      <c r="F142" s="51">
        <f>SUM(D142:E142)</f>
        <v>37.700000000000003</v>
      </c>
      <c r="G142" s="51">
        <v>37.700000000000003</v>
      </c>
      <c r="H142" s="51"/>
      <c r="I142" s="51">
        <f>SUM(G142:H142)</f>
        <v>37.700000000000003</v>
      </c>
      <c r="J142" s="51">
        <v>37.700000000000003</v>
      </c>
      <c r="K142" s="51"/>
      <c r="L142" s="51">
        <f>SUM(J142:K142)</f>
        <v>37.700000000000003</v>
      </c>
    </row>
    <row r="143" spans="1:12" s="206" customFormat="1" ht="31.5" outlineLevel="5" x14ac:dyDescent="0.25">
      <c r="A143" s="272" t="s">
        <v>123</v>
      </c>
      <c r="B143" s="272"/>
      <c r="C143" s="186" t="s">
        <v>124</v>
      </c>
      <c r="D143" s="208">
        <f>D144</f>
        <v>2359.1999999999998</v>
      </c>
      <c r="E143" s="208">
        <f t="shared" ref="E143:F143" si="332">E144</f>
        <v>0</v>
      </c>
      <c r="F143" s="208">
        <f t="shared" si="332"/>
        <v>2359.1999999999998</v>
      </c>
      <c r="G143" s="208">
        <f>G144</f>
        <v>2359.1999999999998</v>
      </c>
      <c r="H143" s="208">
        <f t="shared" ref="H143" si="333">H144</f>
        <v>0</v>
      </c>
      <c r="I143" s="208">
        <f t="shared" ref="I143" si="334">I144</f>
        <v>2359.1999999999998</v>
      </c>
      <c r="J143" s="208">
        <f>J144</f>
        <v>2359.1999999999998</v>
      </c>
      <c r="K143" s="208">
        <f t="shared" ref="K143" si="335">K144</f>
        <v>0</v>
      </c>
      <c r="L143" s="208">
        <f t="shared" ref="L143" si="336">L144</f>
        <v>2359.1999999999998</v>
      </c>
    </row>
    <row r="144" spans="1:12" s="206" customFormat="1" ht="31.5" outlineLevel="7" x14ac:dyDescent="0.25">
      <c r="A144" s="273" t="s">
        <v>123</v>
      </c>
      <c r="B144" s="273" t="s">
        <v>70</v>
      </c>
      <c r="C144" s="182" t="s">
        <v>71</v>
      </c>
      <c r="D144" s="207">
        <v>2359.1999999999998</v>
      </c>
      <c r="E144" s="207"/>
      <c r="F144" s="207">
        <f>SUM(D144:E144)</f>
        <v>2359.1999999999998</v>
      </c>
      <c r="G144" s="207">
        <v>2359.1999999999998</v>
      </c>
      <c r="H144" s="207"/>
      <c r="I144" s="207">
        <f>SUM(G144:H144)</f>
        <v>2359.1999999999998</v>
      </c>
      <c r="J144" s="207">
        <v>2359.1999999999998</v>
      </c>
      <c r="K144" s="207"/>
      <c r="L144" s="207">
        <f>SUM(J144:K144)</f>
        <v>2359.1999999999998</v>
      </c>
    </row>
    <row r="145" spans="1:12" s="206" customFormat="1" ht="47.25" outlineLevel="5" x14ac:dyDescent="0.25">
      <c r="A145" s="272" t="s">
        <v>125</v>
      </c>
      <c r="B145" s="272"/>
      <c r="C145" s="186" t="s">
        <v>126</v>
      </c>
      <c r="D145" s="208">
        <f>D146</f>
        <v>103.8</v>
      </c>
      <c r="E145" s="208">
        <f t="shared" ref="E145:F145" si="337">E146</f>
        <v>0</v>
      </c>
      <c r="F145" s="208">
        <f t="shared" si="337"/>
        <v>103.8</v>
      </c>
      <c r="G145" s="208">
        <f>G146</f>
        <v>108.4</v>
      </c>
      <c r="H145" s="208">
        <f t="shared" ref="H145" si="338">H146</f>
        <v>0</v>
      </c>
      <c r="I145" s="208">
        <f t="shared" ref="I145" si="339">I146</f>
        <v>108.4</v>
      </c>
      <c r="J145" s="208">
        <f>J146</f>
        <v>108.4</v>
      </c>
      <c r="K145" s="208">
        <f t="shared" ref="K145" si="340">K146</f>
        <v>0</v>
      </c>
      <c r="L145" s="208">
        <f t="shared" ref="L145" si="341">L146</f>
        <v>108.4</v>
      </c>
    </row>
    <row r="146" spans="1:12" s="206" customFormat="1" ht="31.5" outlineLevel="7" x14ac:dyDescent="0.25">
      <c r="A146" s="273" t="s">
        <v>125</v>
      </c>
      <c r="B146" s="273" t="s">
        <v>70</v>
      </c>
      <c r="C146" s="182" t="s">
        <v>71</v>
      </c>
      <c r="D146" s="207">
        <v>103.8</v>
      </c>
      <c r="E146" s="207"/>
      <c r="F146" s="207">
        <f>SUM(D146:E146)</f>
        <v>103.8</v>
      </c>
      <c r="G146" s="207">
        <v>108.4</v>
      </c>
      <c r="H146" s="207"/>
      <c r="I146" s="207">
        <f>SUM(G146:H146)</f>
        <v>108.4</v>
      </c>
      <c r="J146" s="207">
        <v>108.4</v>
      </c>
      <c r="K146" s="207"/>
      <c r="L146" s="207">
        <f>SUM(J146:K146)</f>
        <v>108.4</v>
      </c>
    </row>
    <row r="147" spans="1:12" ht="30.75" customHeight="1" outlineLevel="5" x14ac:dyDescent="0.25">
      <c r="A147" s="271" t="s">
        <v>122</v>
      </c>
      <c r="B147" s="271"/>
      <c r="C147" s="57" t="s">
        <v>432</v>
      </c>
      <c r="D147" s="9">
        <f t="shared" ref="D147:L147" si="342">D148</f>
        <v>250</v>
      </c>
      <c r="E147" s="9">
        <f t="shared" si="342"/>
        <v>0</v>
      </c>
      <c r="F147" s="9">
        <f t="shared" si="342"/>
        <v>250</v>
      </c>
      <c r="G147" s="9">
        <f t="shared" si="342"/>
        <v>250</v>
      </c>
      <c r="H147" s="9">
        <f t="shared" si="342"/>
        <v>0</v>
      </c>
      <c r="I147" s="9">
        <f t="shared" si="342"/>
        <v>250</v>
      </c>
      <c r="J147" s="9">
        <f t="shared" si="342"/>
        <v>250</v>
      </c>
      <c r="K147" s="9">
        <f t="shared" si="342"/>
        <v>0</v>
      </c>
      <c r="L147" s="9">
        <f t="shared" si="342"/>
        <v>250</v>
      </c>
    </row>
    <row r="148" spans="1:12" ht="47.25" outlineLevel="7" x14ac:dyDescent="0.25">
      <c r="A148" s="275" t="s">
        <v>122</v>
      </c>
      <c r="B148" s="275" t="s">
        <v>4</v>
      </c>
      <c r="C148" s="58" t="s">
        <v>5</v>
      </c>
      <c r="D148" s="11">
        <v>250</v>
      </c>
      <c r="E148" s="51"/>
      <c r="F148" s="51">
        <f>SUM(D148:E148)</f>
        <v>250</v>
      </c>
      <c r="G148" s="11">
        <v>250</v>
      </c>
      <c r="H148" s="51"/>
      <c r="I148" s="51">
        <f>SUM(G148:H148)</f>
        <v>250</v>
      </c>
      <c r="J148" s="11">
        <v>250</v>
      </c>
      <c r="K148" s="51"/>
      <c r="L148" s="51">
        <f>SUM(J148:K148)</f>
        <v>250</v>
      </c>
    </row>
    <row r="149" spans="1:12" s="206" customFormat="1" ht="30" customHeight="1" outlineLevel="5" x14ac:dyDescent="0.25">
      <c r="A149" s="272" t="s">
        <v>122</v>
      </c>
      <c r="B149" s="272"/>
      <c r="C149" s="186" t="s">
        <v>439</v>
      </c>
      <c r="D149" s="23">
        <f t="shared" ref="D149:L149" si="343">D150</f>
        <v>372.4</v>
      </c>
      <c r="E149" s="23">
        <f t="shared" si="343"/>
        <v>0</v>
      </c>
      <c r="F149" s="23">
        <f t="shared" si="343"/>
        <v>372.4</v>
      </c>
      <c r="G149" s="23">
        <f t="shared" si="343"/>
        <v>372.4</v>
      </c>
      <c r="H149" s="23">
        <f t="shared" si="343"/>
        <v>0</v>
      </c>
      <c r="I149" s="23">
        <f t="shared" si="343"/>
        <v>372.4</v>
      </c>
      <c r="J149" s="23">
        <f t="shared" si="343"/>
        <v>372.4</v>
      </c>
      <c r="K149" s="23">
        <f t="shared" si="343"/>
        <v>0</v>
      </c>
      <c r="L149" s="23">
        <f t="shared" si="343"/>
        <v>372.4</v>
      </c>
    </row>
    <row r="150" spans="1:12" s="206" customFormat="1" ht="47.25" outlineLevel="7" x14ac:dyDescent="0.25">
      <c r="A150" s="273" t="s">
        <v>122</v>
      </c>
      <c r="B150" s="273" t="s">
        <v>4</v>
      </c>
      <c r="C150" s="182" t="s">
        <v>5</v>
      </c>
      <c r="D150" s="24">
        <v>372.4</v>
      </c>
      <c r="E150" s="207"/>
      <c r="F150" s="207">
        <f>SUM(D150:E150)</f>
        <v>372.4</v>
      </c>
      <c r="G150" s="24">
        <v>372.4</v>
      </c>
      <c r="H150" s="207"/>
      <c r="I150" s="207">
        <f>SUM(G150:H150)</f>
        <v>372.4</v>
      </c>
      <c r="J150" s="24">
        <v>372.4</v>
      </c>
      <c r="K150" s="207"/>
      <c r="L150" s="207">
        <f>SUM(J150:K150)</f>
        <v>372.4</v>
      </c>
    </row>
    <row r="151" spans="1:12" ht="30.75" customHeight="1" outlineLevel="4" x14ac:dyDescent="0.25">
      <c r="A151" s="271" t="s">
        <v>341</v>
      </c>
      <c r="B151" s="271"/>
      <c r="C151" s="57" t="s">
        <v>342</v>
      </c>
      <c r="D151" s="49">
        <f t="shared" ref="D151:L151" si="344">D152</f>
        <v>121.5</v>
      </c>
      <c r="E151" s="49">
        <f t="shared" si="344"/>
        <v>0</v>
      </c>
      <c r="F151" s="49">
        <f t="shared" si="344"/>
        <v>121.5</v>
      </c>
      <c r="G151" s="49">
        <f t="shared" si="344"/>
        <v>99</v>
      </c>
      <c r="H151" s="49">
        <f t="shared" si="344"/>
        <v>0</v>
      </c>
      <c r="I151" s="49">
        <f t="shared" si="344"/>
        <v>99</v>
      </c>
      <c r="J151" s="49">
        <f t="shared" si="344"/>
        <v>99</v>
      </c>
      <c r="K151" s="49">
        <f t="shared" si="344"/>
        <v>0</v>
      </c>
      <c r="L151" s="49">
        <f t="shared" si="344"/>
        <v>99</v>
      </c>
    </row>
    <row r="152" spans="1:12" ht="31.5" outlineLevel="5" x14ac:dyDescent="0.25">
      <c r="A152" s="271" t="s">
        <v>343</v>
      </c>
      <c r="B152" s="271"/>
      <c r="C152" s="57" t="s">
        <v>344</v>
      </c>
      <c r="D152" s="49">
        <f>D153+D154</f>
        <v>121.5</v>
      </c>
      <c r="E152" s="49">
        <f t="shared" ref="E152:F152" si="345">E153+E154</f>
        <v>0</v>
      </c>
      <c r="F152" s="49">
        <f t="shared" si="345"/>
        <v>121.5</v>
      </c>
      <c r="G152" s="49">
        <f t="shared" ref="G152:J152" si="346">G153+G154</f>
        <v>99</v>
      </c>
      <c r="H152" s="49">
        <f t="shared" ref="H152" si="347">H153+H154</f>
        <v>0</v>
      </c>
      <c r="I152" s="49">
        <f t="shared" ref="I152" si="348">I153+I154</f>
        <v>99</v>
      </c>
      <c r="J152" s="49">
        <f t="shared" si="346"/>
        <v>99</v>
      </c>
      <c r="K152" s="49">
        <f t="shared" ref="K152" si="349">K153+K154</f>
        <v>0</v>
      </c>
      <c r="L152" s="49">
        <f t="shared" ref="L152" si="350">L153+L154</f>
        <v>99</v>
      </c>
    </row>
    <row r="153" spans="1:12" ht="31.5" outlineLevel="7" x14ac:dyDescent="0.25">
      <c r="A153" s="275" t="s">
        <v>343</v>
      </c>
      <c r="B153" s="275" t="s">
        <v>7</v>
      </c>
      <c r="C153" s="58" t="s">
        <v>8</v>
      </c>
      <c r="D153" s="51">
        <f>22.5+18+72</f>
        <v>112.5</v>
      </c>
      <c r="E153" s="51"/>
      <c r="F153" s="51">
        <f t="shared" ref="F153:F154" si="351">SUM(D153:E153)</f>
        <v>112.5</v>
      </c>
      <c r="G153" s="51">
        <f>18+72</f>
        <v>90</v>
      </c>
      <c r="H153" s="51"/>
      <c r="I153" s="51">
        <f t="shared" ref="I153:I154" si="352">SUM(G153:H153)</f>
        <v>90</v>
      </c>
      <c r="J153" s="51">
        <f>18+72</f>
        <v>90</v>
      </c>
      <c r="K153" s="51"/>
      <c r="L153" s="51">
        <f t="shared" ref="L153:L154" si="353">SUM(J153:K153)</f>
        <v>90</v>
      </c>
    </row>
    <row r="154" spans="1:12" ht="31.5" outlineLevel="7" x14ac:dyDescent="0.25">
      <c r="A154" s="275" t="s">
        <v>343</v>
      </c>
      <c r="B154" s="275" t="s">
        <v>70</v>
      </c>
      <c r="C154" s="58" t="s">
        <v>71</v>
      </c>
      <c r="D154" s="51">
        <v>9</v>
      </c>
      <c r="E154" s="51"/>
      <c r="F154" s="51">
        <f t="shared" si="351"/>
        <v>9</v>
      </c>
      <c r="G154" s="51">
        <v>9</v>
      </c>
      <c r="H154" s="51"/>
      <c r="I154" s="51">
        <f t="shared" si="352"/>
        <v>9</v>
      </c>
      <c r="J154" s="51">
        <v>9</v>
      </c>
      <c r="K154" s="51"/>
      <c r="L154" s="51">
        <f t="shared" si="353"/>
        <v>9</v>
      </c>
    </row>
    <row r="155" spans="1:12" ht="31.5" outlineLevel="4" x14ac:dyDescent="0.25">
      <c r="A155" s="271" t="s">
        <v>383</v>
      </c>
      <c r="B155" s="271"/>
      <c r="C155" s="57" t="s">
        <v>384</v>
      </c>
      <c r="D155" s="49">
        <f t="shared" ref="D155:L156" si="354">D156</f>
        <v>69.3</v>
      </c>
      <c r="E155" s="49">
        <f t="shared" si="354"/>
        <v>0</v>
      </c>
      <c r="F155" s="49">
        <f t="shared" si="354"/>
        <v>69.3</v>
      </c>
      <c r="G155" s="49">
        <f t="shared" si="354"/>
        <v>69.3</v>
      </c>
      <c r="H155" s="49">
        <f t="shared" si="354"/>
        <v>0</v>
      </c>
      <c r="I155" s="49">
        <f t="shared" si="354"/>
        <v>69.3</v>
      </c>
      <c r="J155" s="49">
        <f t="shared" si="354"/>
        <v>69.3</v>
      </c>
      <c r="K155" s="49">
        <f t="shared" si="354"/>
        <v>0</v>
      </c>
      <c r="L155" s="49">
        <f t="shared" si="354"/>
        <v>69.3</v>
      </c>
    </row>
    <row r="156" spans="1:12" ht="15.75" outlineLevel="5" x14ac:dyDescent="0.25">
      <c r="A156" s="271" t="s">
        <v>385</v>
      </c>
      <c r="B156" s="271"/>
      <c r="C156" s="57" t="s">
        <v>386</v>
      </c>
      <c r="D156" s="49">
        <f t="shared" si="354"/>
        <v>69.3</v>
      </c>
      <c r="E156" s="49">
        <f t="shared" si="354"/>
        <v>0</v>
      </c>
      <c r="F156" s="49">
        <f t="shared" si="354"/>
        <v>69.3</v>
      </c>
      <c r="G156" s="49">
        <f t="shared" si="354"/>
        <v>69.3</v>
      </c>
      <c r="H156" s="49">
        <f t="shared" si="354"/>
        <v>0</v>
      </c>
      <c r="I156" s="49">
        <f t="shared" si="354"/>
        <v>69.3</v>
      </c>
      <c r="J156" s="49">
        <f t="shared" si="354"/>
        <v>69.3</v>
      </c>
      <c r="K156" s="49">
        <f t="shared" si="354"/>
        <v>0</v>
      </c>
      <c r="L156" s="49">
        <f t="shared" si="354"/>
        <v>69.3</v>
      </c>
    </row>
    <row r="157" spans="1:12" ht="31.5" outlineLevel="7" x14ac:dyDescent="0.25">
      <c r="A157" s="275" t="s">
        <v>385</v>
      </c>
      <c r="B157" s="275" t="s">
        <v>7</v>
      </c>
      <c r="C157" s="58" t="s">
        <v>8</v>
      </c>
      <c r="D157" s="51">
        <f>54+15.3</f>
        <v>69.3</v>
      </c>
      <c r="E157" s="51"/>
      <c r="F157" s="51">
        <f>SUM(D157:E157)</f>
        <v>69.3</v>
      </c>
      <c r="G157" s="51">
        <f t="shared" ref="G157:J157" si="355">54+15.3</f>
        <v>69.3</v>
      </c>
      <c r="H157" s="51"/>
      <c r="I157" s="51">
        <f>SUM(G157:H157)</f>
        <v>69.3</v>
      </c>
      <c r="J157" s="51">
        <f t="shared" si="355"/>
        <v>69.3</v>
      </c>
      <c r="K157" s="51"/>
      <c r="L157" s="51">
        <f>SUM(J157:K157)</f>
        <v>69.3</v>
      </c>
    </row>
    <row r="158" spans="1:12" ht="47.25" outlineLevel="4" x14ac:dyDescent="0.25">
      <c r="A158" s="271" t="s">
        <v>58</v>
      </c>
      <c r="B158" s="271"/>
      <c r="C158" s="57" t="s">
        <v>59</v>
      </c>
      <c r="D158" s="49">
        <f t="shared" ref="D158:L159" si="356">D159</f>
        <v>342.5</v>
      </c>
      <c r="E158" s="49">
        <f t="shared" si="356"/>
        <v>0</v>
      </c>
      <c r="F158" s="49">
        <f t="shared" si="356"/>
        <v>342.5</v>
      </c>
      <c r="G158" s="49">
        <f t="shared" si="356"/>
        <v>342.5</v>
      </c>
      <c r="H158" s="49">
        <f t="shared" si="356"/>
        <v>0</v>
      </c>
      <c r="I158" s="49">
        <f t="shared" si="356"/>
        <v>342.5</v>
      </c>
      <c r="J158" s="49">
        <f t="shared" si="356"/>
        <v>342.5</v>
      </c>
      <c r="K158" s="49">
        <f t="shared" si="356"/>
        <v>0</v>
      </c>
      <c r="L158" s="49">
        <f t="shared" si="356"/>
        <v>342.5</v>
      </c>
    </row>
    <row r="159" spans="1:12" ht="15.75" outlineLevel="5" x14ac:dyDescent="0.25">
      <c r="A159" s="271" t="s">
        <v>60</v>
      </c>
      <c r="B159" s="271"/>
      <c r="C159" s="57" t="s">
        <v>61</v>
      </c>
      <c r="D159" s="49">
        <f t="shared" si="356"/>
        <v>342.5</v>
      </c>
      <c r="E159" s="49">
        <f t="shared" si="356"/>
        <v>0</v>
      </c>
      <c r="F159" s="49">
        <f t="shared" si="356"/>
        <v>342.5</v>
      </c>
      <c r="G159" s="49">
        <f t="shared" si="356"/>
        <v>342.5</v>
      </c>
      <c r="H159" s="49">
        <f t="shared" si="356"/>
        <v>0</v>
      </c>
      <c r="I159" s="49">
        <f t="shared" si="356"/>
        <v>342.5</v>
      </c>
      <c r="J159" s="49">
        <f t="shared" si="356"/>
        <v>342.5</v>
      </c>
      <c r="K159" s="49">
        <f t="shared" si="356"/>
        <v>0</v>
      </c>
      <c r="L159" s="49">
        <f t="shared" si="356"/>
        <v>342.5</v>
      </c>
    </row>
    <row r="160" spans="1:12" ht="31.5" outlineLevel="7" x14ac:dyDescent="0.25">
      <c r="A160" s="275" t="s">
        <v>60</v>
      </c>
      <c r="B160" s="275" t="s">
        <v>7</v>
      </c>
      <c r="C160" s="58" t="s">
        <v>8</v>
      </c>
      <c r="D160" s="51">
        <v>342.5</v>
      </c>
      <c r="E160" s="51"/>
      <c r="F160" s="51">
        <f>SUM(D160:E160)</f>
        <v>342.5</v>
      </c>
      <c r="G160" s="51">
        <v>342.5</v>
      </c>
      <c r="H160" s="51"/>
      <c r="I160" s="51">
        <f>SUM(G160:H160)</f>
        <v>342.5</v>
      </c>
      <c r="J160" s="51">
        <v>342.5</v>
      </c>
      <c r="K160" s="51"/>
      <c r="L160" s="51">
        <f>SUM(J160:K160)</f>
        <v>342.5</v>
      </c>
    </row>
    <row r="161" spans="1:12" ht="31.5" outlineLevel="3" x14ac:dyDescent="0.25">
      <c r="A161" s="271" t="s">
        <v>99</v>
      </c>
      <c r="B161" s="271"/>
      <c r="C161" s="57" t="s">
        <v>100</v>
      </c>
      <c r="D161" s="49">
        <f>D162+D165</f>
        <v>19199.799999999996</v>
      </c>
      <c r="E161" s="49">
        <f t="shared" ref="E161:F161" si="357">E162+E165</f>
        <v>0</v>
      </c>
      <c r="F161" s="49">
        <f t="shared" si="357"/>
        <v>19199.799999999996</v>
      </c>
      <c r="G161" s="49">
        <f>G162+G165</f>
        <v>18405.999999999996</v>
      </c>
      <c r="H161" s="49">
        <f t="shared" ref="H161" si="358">H162+H165</f>
        <v>0</v>
      </c>
      <c r="I161" s="49">
        <f t="shared" ref="I161" si="359">I162+I165</f>
        <v>18405.999999999996</v>
      </c>
      <c r="J161" s="49">
        <f>J162+J165</f>
        <v>18276.3</v>
      </c>
      <c r="K161" s="49">
        <f t="shared" ref="K161" si="360">K162+K165</f>
        <v>0</v>
      </c>
      <c r="L161" s="49">
        <f t="shared" ref="L161" si="361">L162+L165</f>
        <v>18276.3</v>
      </c>
    </row>
    <row r="162" spans="1:12" ht="31.5" customHeight="1" outlineLevel="4" x14ac:dyDescent="0.25">
      <c r="A162" s="271" t="s">
        <v>101</v>
      </c>
      <c r="B162" s="271"/>
      <c r="C162" s="57" t="s">
        <v>102</v>
      </c>
      <c r="D162" s="49">
        <f>D163</f>
        <v>1757.6</v>
      </c>
      <c r="E162" s="49">
        <f t="shared" ref="E162:F163" si="362">E163</f>
        <v>0</v>
      </c>
      <c r="F162" s="49">
        <f t="shared" si="362"/>
        <v>1757.6</v>
      </c>
      <c r="G162" s="49">
        <f>G163</f>
        <v>998.6</v>
      </c>
      <c r="H162" s="49">
        <f t="shared" ref="H162:H163" si="363">H163</f>
        <v>0</v>
      </c>
      <c r="I162" s="49">
        <f t="shared" ref="I162:I163" si="364">I163</f>
        <v>998.6</v>
      </c>
      <c r="J162" s="49">
        <f>J163</f>
        <v>868.9</v>
      </c>
      <c r="K162" s="49">
        <f t="shared" ref="K162:K163" si="365">K163</f>
        <v>0</v>
      </c>
      <c r="L162" s="49">
        <f t="shared" ref="L162:L163" si="366">L163</f>
        <v>868.9</v>
      </c>
    </row>
    <row r="163" spans="1:12" ht="31.5" outlineLevel="5" x14ac:dyDescent="0.25">
      <c r="A163" s="271" t="s">
        <v>103</v>
      </c>
      <c r="B163" s="271"/>
      <c r="C163" s="57" t="s">
        <v>104</v>
      </c>
      <c r="D163" s="49">
        <f>D164</f>
        <v>1757.6</v>
      </c>
      <c r="E163" s="49">
        <f t="shared" si="362"/>
        <v>0</v>
      </c>
      <c r="F163" s="49">
        <f t="shared" si="362"/>
        <v>1757.6</v>
      </c>
      <c r="G163" s="49">
        <f t="shared" ref="G163:J163" si="367">G164</f>
        <v>998.6</v>
      </c>
      <c r="H163" s="49">
        <f t="shared" si="363"/>
        <v>0</v>
      </c>
      <c r="I163" s="49">
        <f t="shared" si="364"/>
        <v>998.6</v>
      </c>
      <c r="J163" s="49">
        <f t="shared" si="367"/>
        <v>868.9</v>
      </c>
      <c r="K163" s="49">
        <f t="shared" si="365"/>
        <v>0</v>
      </c>
      <c r="L163" s="49">
        <f t="shared" si="366"/>
        <v>868.9</v>
      </c>
    </row>
    <row r="164" spans="1:12" ht="31.5" outlineLevel="7" x14ac:dyDescent="0.25">
      <c r="A164" s="275" t="s">
        <v>103</v>
      </c>
      <c r="B164" s="275" t="s">
        <v>7</v>
      </c>
      <c r="C164" s="58" t="s">
        <v>8</v>
      </c>
      <c r="D164" s="11">
        <v>1757.6</v>
      </c>
      <c r="E164" s="51"/>
      <c r="F164" s="51">
        <f>SUM(D164:E164)</f>
        <v>1757.6</v>
      </c>
      <c r="G164" s="11">
        <v>998.6</v>
      </c>
      <c r="H164" s="51"/>
      <c r="I164" s="51">
        <f>SUM(G164:H164)</f>
        <v>998.6</v>
      </c>
      <c r="J164" s="11">
        <v>868.9</v>
      </c>
      <c r="K164" s="51"/>
      <c r="L164" s="51">
        <f>SUM(J164:K164)</f>
        <v>868.9</v>
      </c>
    </row>
    <row r="165" spans="1:12" ht="31.5" outlineLevel="4" x14ac:dyDescent="0.25">
      <c r="A165" s="271" t="s">
        <v>110</v>
      </c>
      <c r="B165" s="271"/>
      <c r="C165" s="57" t="s">
        <v>111</v>
      </c>
      <c r="D165" s="49">
        <f>D166+D169+D171</f>
        <v>17442.199999999997</v>
      </c>
      <c r="E165" s="49">
        <f t="shared" ref="E165:F165" si="368">E166+E169+E171</f>
        <v>0</v>
      </c>
      <c r="F165" s="49">
        <f t="shared" si="368"/>
        <v>17442.199999999997</v>
      </c>
      <c r="G165" s="49">
        <f>G166+G169+G171</f>
        <v>17407.399999999998</v>
      </c>
      <c r="H165" s="49">
        <f t="shared" ref="H165" si="369">H166+H169+H171</f>
        <v>0</v>
      </c>
      <c r="I165" s="49">
        <f t="shared" ref="I165" si="370">I166+I169+I171</f>
        <v>17407.399999999998</v>
      </c>
      <c r="J165" s="49">
        <f>J166+J169+J171</f>
        <v>17407.399999999998</v>
      </c>
      <c r="K165" s="49">
        <f t="shared" ref="K165" si="371">K166+K169+K171</f>
        <v>0</v>
      </c>
      <c r="L165" s="49">
        <f t="shared" ref="L165" si="372">L166+L169+L171</f>
        <v>17407.399999999998</v>
      </c>
    </row>
    <row r="166" spans="1:12" ht="31.5" outlineLevel="5" x14ac:dyDescent="0.25">
      <c r="A166" s="271" t="s">
        <v>112</v>
      </c>
      <c r="B166" s="271"/>
      <c r="C166" s="57" t="s">
        <v>113</v>
      </c>
      <c r="D166" s="49">
        <f>D167+D168</f>
        <v>15717.499999999998</v>
      </c>
      <c r="E166" s="49">
        <f t="shared" ref="E166:F166" si="373">E167+E168</f>
        <v>0</v>
      </c>
      <c r="F166" s="49">
        <f t="shared" si="373"/>
        <v>15717.499999999998</v>
      </c>
      <c r="G166" s="49">
        <f>G167+G168</f>
        <v>15682.699999999999</v>
      </c>
      <c r="H166" s="49">
        <f t="shared" ref="H166" si="374">H167+H168</f>
        <v>0</v>
      </c>
      <c r="I166" s="49">
        <f t="shared" ref="I166" si="375">I167+I168</f>
        <v>15682.699999999999</v>
      </c>
      <c r="J166" s="49">
        <f>J167+J168</f>
        <v>15682.699999999999</v>
      </c>
      <c r="K166" s="49">
        <f t="shared" ref="K166" si="376">K167+K168</f>
        <v>0</v>
      </c>
      <c r="L166" s="49">
        <f t="shared" ref="L166" si="377">L167+L168</f>
        <v>15682.699999999999</v>
      </c>
    </row>
    <row r="167" spans="1:12" ht="31.5" outlineLevel="7" x14ac:dyDescent="0.25">
      <c r="A167" s="275" t="s">
        <v>112</v>
      </c>
      <c r="B167" s="275" t="s">
        <v>7</v>
      </c>
      <c r="C167" s="58" t="s">
        <v>8</v>
      </c>
      <c r="D167" s="11">
        <v>134.80000000000001</v>
      </c>
      <c r="E167" s="51"/>
      <c r="F167" s="51">
        <f t="shared" ref="F167:F168" si="378">SUM(D167:E167)</f>
        <v>134.80000000000001</v>
      </c>
      <c r="G167" s="11">
        <v>100</v>
      </c>
      <c r="H167" s="51"/>
      <c r="I167" s="51">
        <f t="shared" ref="I167:I168" si="379">SUM(G167:H167)</f>
        <v>100</v>
      </c>
      <c r="J167" s="11">
        <v>100</v>
      </c>
      <c r="K167" s="51"/>
      <c r="L167" s="51">
        <f t="shared" ref="L167:L168" si="380">SUM(J167:K167)</f>
        <v>100</v>
      </c>
    </row>
    <row r="168" spans="1:12" ht="31.5" outlineLevel="7" x14ac:dyDescent="0.25">
      <c r="A168" s="275" t="s">
        <v>112</v>
      </c>
      <c r="B168" s="275" t="s">
        <v>70</v>
      </c>
      <c r="C168" s="58" t="s">
        <v>71</v>
      </c>
      <c r="D168" s="11">
        <f>13842.3+1740.4</f>
        <v>15582.699999999999</v>
      </c>
      <c r="E168" s="51"/>
      <c r="F168" s="51">
        <f t="shared" si="378"/>
        <v>15582.699999999999</v>
      </c>
      <c r="G168" s="11">
        <f t="shared" ref="G168:J168" si="381">13842.3+1740.4</f>
        <v>15582.699999999999</v>
      </c>
      <c r="H168" s="51"/>
      <c r="I168" s="51">
        <f t="shared" si="379"/>
        <v>15582.699999999999</v>
      </c>
      <c r="J168" s="11">
        <f t="shared" si="381"/>
        <v>15582.699999999999</v>
      </c>
      <c r="K168" s="51"/>
      <c r="L168" s="51">
        <f t="shared" si="380"/>
        <v>15582.699999999999</v>
      </c>
    </row>
    <row r="169" spans="1:12" ht="15.75" outlineLevel="5" x14ac:dyDescent="0.25">
      <c r="A169" s="271" t="s">
        <v>145</v>
      </c>
      <c r="B169" s="271"/>
      <c r="C169" s="57" t="s">
        <v>146</v>
      </c>
      <c r="D169" s="49">
        <f>D170</f>
        <v>383.4</v>
      </c>
      <c r="E169" s="49">
        <f t="shared" ref="E169:F169" si="382">E170</f>
        <v>0</v>
      </c>
      <c r="F169" s="49">
        <f t="shared" si="382"/>
        <v>383.4</v>
      </c>
      <c r="G169" s="49">
        <f t="shared" ref="G169:J169" si="383">G170</f>
        <v>383.4</v>
      </c>
      <c r="H169" s="49">
        <f t="shared" ref="H169" si="384">H170</f>
        <v>0</v>
      </c>
      <c r="I169" s="49">
        <f t="shared" ref="I169" si="385">I170</f>
        <v>383.4</v>
      </c>
      <c r="J169" s="49">
        <f t="shared" si="383"/>
        <v>383.4</v>
      </c>
      <c r="K169" s="49">
        <f t="shared" ref="K169" si="386">K170</f>
        <v>0</v>
      </c>
      <c r="L169" s="49">
        <f t="shared" ref="L169" si="387">L170</f>
        <v>383.4</v>
      </c>
    </row>
    <row r="170" spans="1:12" ht="31.5" outlineLevel="7" x14ac:dyDescent="0.25">
      <c r="A170" s="275" t="s">
        <v>145</v>
      </c>
      <c r="B170" s="275" t="s">
        <v>7</v>
      </c>
      <c r="C170" s="58" t="s">
        <v>8</v>
      </c>
      <c r="D170" s="51">
        <v>383.4</v>
      </c>
      <c r="E170" s="51"/>
      <c r="F170" s="51">
        <f>SUM(D170:E170)</f>
        <v>383.4</v>
      </c>
      <c r="G170" s="51">
        <v>383.4</v>
      </c>
      <c r="H170" s="51"/>
      <c r="I170" s="51">
        <f>SUM(G170:H170)</f>
        <v>383.4</v>
      </c>
      <c r="J170" s="51">
        <v>383.4</v>
      </c>
      <c r="K170" s="51"/>
      <c r="L170" s="51">
        <f>SUM(J170:K170)</f>
        <v>383.4</v>
      </c>
    </row>
    <row r="171" spans="1:12" ht="15.75" outlineLevel="5" x14ac:dyDescent="0.25">
      <c r="A171" s="271" t="s">
        <v>114</v>
      </c>
      <c r="B171" s="271"/>
      <c r="C171" s="57" t="s">
        <v>115</v>
      </c>
      <c r="D171" s="49">
        <f>D172</f>
        <v>1341.3</v>
      </c>
      <c r="E171" s="49">
        <f t="shared" ref="E171:F171" si="388">E172</f>
        <v>0</v>
      </c>
      <c r="F171" s="49">
        <f t="shared" si="388"/>
        <v>1341.3</v>
      </c>
      <c r="G171" s="49">
        <f>G172</f>
        <v>1341.3</v>
      </c>
      <c r="H171" s="49">
        <f t="shared" ref="H171" si="389">H172</f>
        <v>0</v>
      </c>
      <c r="I171" s="49">
        <f t="shared" ref="I171" si="390">I172</f>
        <v>1341.3</v>
      </c>
      <c r="J171" s="49">
        <f>J172</f>
        <v>1341.3</v>
      </c>
      <c r="K171" s="49">
        <f t="shared" ref="K171" si="391">K172</f>
        <v>0</v>
      </c>
      <c r="L171" s="49">
        <f t="shared" ref="L171" si="392">L172</f>
        <v>1341.3</v>
      </c>
    </row>
    <row r="172" spans="1:12" ht="31.5" outlineLevel="7" x14ac:dyDescent="0.25">
      <c r="A172" s="275" t="s">
        <v>114</v>
      </c>
      <c r="B172" s="275" t="s">
        <v>70</v>
      </c>
      <c r="C172" s="58" t="s">
        <v>71</v>
      </c>
      <c r="D172" s="51">
        <v>1341.3</v>
      </c>
      <c r="E172" s="51"/>
      <c r="F172" s="51">
        <f>SUM(D172:E172)</f>
        <v>1341.3</v>
      </c>
      <c r="G172" s="51">
        <v>1341.3</v>
      </c>
      <c r="H172" s="51"/>
      <c r="I172" s="51">
        <f>SUM(G172:H172)</f>
        <v>1341.3</v>
      </c>
      <c r="J172" s="51">
        <v>1341.3</v>
      </c>
      <c r="K172" s="51"/>
      <c r="L172" s="51">
        <f>SUM(J172:K172)</f>
        <v>1341.3</v>
      </c>
    </row>
    <row r="173" spans="1:12" ht="31.5" outlineLevel="3" x14ac:dyDescent="0.25">
      <c r="A173" s="271" t="s">
        <v>147</v>
      </c>
      <c r="B173" s="271"/>
      <c r="C173" s="57" t="s">
        <v>148</v>
      </c>
      <c r="D173" s="49">
        <f>D174+D181</f>
        <v>669.6</v>
      </c>
      <c r="E173" s="49">
        <f t="shared" ref="E173:F173" si="393">E174+E181</f>
        <v>0</v>
      </c>
      <c r="F173" s="49">
        <f t="shared" si="393"/>
        <v>669.6</v>
      </c>
      <c r="G173" s="49">
        <f t="shared" ref="G173:J173" si="394">G174+G181</f>
        <v>579.70000000000005</v>
      </c>
      <c r="H173" s="49">
        <f t="shared" ref="H173" si="395">H174+H181</f>
        <v>0</v>
      </c>
      <c r="I173" s="49">
        <f t="shared" ref="I173" si="396">I174+I181</f>
        <v>579.70000000000005</v>
      </c>
      <c r="J173" s="49">
        <f t="shared" si="394"/>
        <v>540.6</v>
      </c>
      <c r="K173" s="49">
        <f t="shared" ref="K173" si="397">K174+K181</f>
        <v>0</v>
      </c>
      <c r="L173" s="49">
        <f t="shared" ref="L173" si="398">L174+L181</f>
        <v>540.6</v>
      </c>
    </row>
    <row r="174" spans="1:12" ht="15.75" outlineLevel="4" x14ac:dyDescent="0.25">
      <c r="A174" s="271" t="s">
        <v>149</v>
      </c>
      <c r="B174" s="271"/>
      <c r="C174" s="57" t="s">
        <v>150</v>
      </c>
      <c r="D174" s="49">
        <f>D175+D177+D179</f>
        <v>651.6</v>
      </c>
      <c r="E174" s="49">
        <f t="shared" ref="E174:F174" si="399">E175+E177+E179</f>
        <v>0</v>
      </c>
      <c r="F174" s="49">
        <f t="shared" si="399"/>
        <v>651.6</v>
      </c>
      <c r="G174" s="49">
        <f t="shared" ref="G174:J174" si="400">G175+G177+G179</f>
        <v>561.70000000000005</v>
      </c>
      <c r="H174" s="49">
        <f t="shared" ref="H174" si="401">H175+H177+H179</f>
        <v>0</v>
      </c>
      <c r="I174" s="49">
        <f t="shared" ref="I174" si="402">I175+I177+I179</f>
        <v>561.70000000000005</v>
      </c>
      <c r="J174" s="49">
        <f t="shared" si="400"/>
        <v>522.6</v>
      </c>
      <c r="K174" s="49">
        <f t="shared" ref="K174" si="403">K175+K177+K179</f>
        <v>0</v>
      </c>
      <c r="L174" s="49">
        <f t="shared" ref="L174" si="404">L175+L177+L179</f>
        <v>522.6</v>
      </c>
    </row>
    <row r="175" spans="1:12" ht="15.75" outlineLevel="5" x14ac:dyDescent="0.25">
      <c r="A175" s="271" t="s">
        <v>151</v>
      </c>
      <c r="B175" s="271"/>
      <c r="C175" s="57" t="s">
        <v>152</v>
      </c>
      <c r="D175" s="49">
        <f>D176</f>
        <v>390.9</v>
      </c>
      <c r="E175" s="49">
        <f t="shared" ref="E175:F175" si="405">E176</f>
        <v>0</v>
      </c>
      <c r="F175" s="49">
        <f t="shared" si="405"/>
        <v>390.9</v>
      </c>
      <c r="G175" s="49">
        <f>G176</f>
        <v>301</v>
      </c>
      <c r="H175" s="49">
        <f t="shared" ref="H175" si="406">H176</f>
        <v>0</v>
      </c>
      <c r="I175" s="49">
        <f t="shared" ref="I175" si="407">I176</f>
        <v>301</v>
      </c>
      <c r="J175" s="49">
        <f>J176</f>
        <v>261.89999999999998</v>
      </c>
      <c r="K175" s="49">
        <f t="shared" ref="K175" si="408">K176</f>
        <v>0</v>
      </c>
      <c r="L175" s="49">
        <f t="shared" ref="L175" si="409">L176</f>
        <v>261.89999999999998</v>
      </c>
    </row>
    <row r="176" spans="1:12" ht="31.5" outlineLevel="7" x14ac:dyDescent="0.25">
      <c r="A176" s="275" t="s">
        <v>151</v>
      </c>
      <c r="B176" s="275" t="s">
        <v>7</v>
      </c>
      <c r="C176" s="58" t="s">
        <v>8</v>
      </c>
      <c r="D176" s="51">
        <v>390.9</v>
      </c>
      <c r="E176" s="193">
        <v>0</v>
      </c>
      <c r="F176" s="51">
        <f>SUM(D176:E176)</f>
        <v>390.9</v>
      </c>
      <c r="G176" s="51">
        <v>301</v>
      </c>
      <c r="H176" s="51"/>
      <c r="I176" s="51">
        <f>SUM(G176:H176)</f>
        <v>301</v>
      </c>
      <c r="J176" s="51">
        <v>261.89999999999998</v>
      </c>
      <c r="K176" s="51"/>
      <c r="L176" s="51">
        <f>SUM(J176:K176)</f>
        <v>261.89999999999998</v>
      </c>
    </row>
    <row r="177" spans="1:12" ht="31.5" outlineLevel="5" x14ac:dyDescent="0.25">
      <c r="A177" s="271" t="s">
        <v>226</v>
      </c>
      <c r="B177" s="271"/>
      <c r="C177" s="57" t="s">
        <v>227</v>
      </c>
      <c r="D177" s="49">
        <f>D178</f>
        <v>84.8</v>
      </c>
      <c r="E177" s="49">
        <f t="shared" ref="E177:F177" si="410">E178</f>
        <v>0</v>
      </c>
      <c r="F177" s="49">
        <f t="shared" si="410"/>
        <v>84.8</v>
      </c>
      <c r="G177" s="49">
        <f>G178</f>
        <v>84.8</v>
      </c>
      <c r="H177" s="49">
        <f t="shared" ref="H177" si="411">H178</f>
        <v>0</v>
      </c>
      <c r="I177" s="49">
        <f t="shared" ref="I177" si="412">I178</f>
        <v>84.8</v>
      </c>
      <c r="J177" s="49">
        <f>J178</f>
        <v>84.8</v>
      </c>
      <c r="K177" s="49">
        <f t="shared" ref="K177" si="413">K178</f>
        <v>0</v>
      </c>
      <c r="L177" s="49">
        <f t="shared" ref="L177" si="414">L178</f>
        <v>84.8</v>
      </c>
    </row>
    <row r="178" spans="1:12" ht="31.5" outlineLevel="7" x14ac:dyDescent="0.25">
      <c r="A178" s="275" t="s">
        <v>226</v>
      </c>
      <c r="B178" s="275" t="s">
        <v>7</v>
      </c>
      <c r="C178" s="58" t="s">
        <v>8</v>
      </c>
      <c r="D178" s="51">
        <v>84.8</v>
      </c>
      <c r="E178" s="51"/>
      <c r="F178" s="51">
        <f>SUM(D178:E178)</f>
        <v>84.8</v>
      </c>
      <c r="G178" s="51">
        <v>84.8</v>
      </c>
      <c r="H178" s="51"/>
      <c r="I178" s="51">
        <f>SUM(G178:H178)</f>
        <v>84.8</v>
      </c>
      <c r="J178" s="51">
        <v>84.8</v>
      </c>
      <c r="K178" s="51"/>
      <c r="L178" s="51">
        <f>SUM(J178:K178)</f>
        <v>84.8</v>
      </c>
    </row>
    <row r="179" spans="1:12" ht="15.75" outlineLevel="5" x14ac:dyDescent="0.25">
      <c r="A179" s="271" t="s">
        <v>228</v>
      </c>
      <c r="B179" s="271"/>
      <c r="C179" s="57" t="s">
        <v>229</v>
      </c>
      <c r="D179" s="49">
        <f>D180</f>
        <v>175.9</v>
      </c>
      <c r="E179" s="49">
        <f t="shared" ref="E179:F179" si="415">E180</f>
        <v>0</v>
      </c>
      <c r="F179" s="49">
        <f t="shared" si="415"/>
        <v>175.9</v>
      </c>
      <c r="G179" s="49">
        <f>G180</f>
        <v>175.9</v>
      </c>
      <c r="H179" s="49">
        <f t="shared" ref="H179" si="416">H180</f>
        <v>0</v>
      </c>
      <c r="I179" s="49">
        <f t="shared" ref="I179" si="417">I180</f>
        <v>175.9</v>
      </c>
      <c r="J179" s="49">
        <f>J180</f>
        <v>175.9</v>
      </c>
      <c r="K179" s="49">
        <f t="shared" ref="K179" si="418">K180</f>
        <v>0</v>
      </c>
      <c r="L179" s="49">
        <f t="shared" ref="L179" si="419">L180</f>
        <v>175.9</v>
      </c>
    </row>
    <row r="180" spans="1:12" ht="31.5" outlineLevel="7" x14ac:dyDescent="0.25">
      <c r="A180" s="275" t="s">
        <v>228</v>
      </c>
      <c r="B180" s="275" t="s">
        <v>7</v>
      </c>
      <c r="C180" s="58" t="s">
        <v>8</v>
      </c>
      <c r="D180" s="51">
        <v>175.9</v>
      </c>
      <c r="E180" s="51"/>
      <c r="F180" s="51">
        <f>SUM(D180:E180)</f>
        <v>175.9</v>
      </c>
      <c r="G180" s="51">
        <v>175.9</v>
      </c>
      <c r="H180" s="51"/>
      <c r="I180" s="51">
        <f>SUM(G180:H180)</f>
        <v>175.9</v>
      </c>
      <c r="J180" s="51">
        <v>175.9</v>
      </c>
      <c r="K180" s="51"/>
      <c r="L180" s="51">
        <f>SUM(J180:K180)</f>
        <v>175.9</v>
      </c>
    </row>
    <row r="181" spans="1:12" ht="31.5" outlineLevel="4" x14ac:dyDescent="0.25">
      <c r="A181" s="271" t="s">
        <v>230</v>
      </c>
      <c r="B181" s="271"/>
      <c r="C181" s="57" t="s">
        <v>231</v>
      </c>
      <c r="D181" s="49">
        <f t="shared" ref="D181:L182" si="420">D182</f>
        <v>18</v>
      </c>
      <c r="E181" s="49">
        <f t="shared" si="420"/>
        <v>0</v>
      </c>
      <c r="F181" s="49">
        <f t="shared" si="420"/>
        <v>18</v>
      </c>
      <c r="G181" s="49">
        <f t="shared" si="420"/>
        <v>18</v>
      </c>
      <c r="H181" s="49">
        <f t="shared" si="420"/>
        <v>0</v>
      </c>
      <c r="I181" s="49">
        <f t="shared" si="420"/>
        <v>18</v>
      </c>
      <c r="J181" s="49">
        <f t="shared" si="420"/>
        <v>18</v>
      </c>
      <c r="K181" s="49">
        <f t="shared" si="420"/>
        <v>0</v>
      </c>
      <c r="L181" s="49">
        <f t="shared" si="420"/>
        <v>18</v>
      </c>
    </row>
    <row r="182" spans="1:12" ht="15.75" outlineLevel="5" x14ac:dyDescent="0.25">
      <c r="A182" s="271" t="s">
        <v>232</v>
      </c>
      <c r="B182" s="271"/>
      <c r="C182" s="57" t="s">
        <v>233</v>
      </c>
      <c r="D182" s="49">
        <f t="shared" si="420"/>
        <v>18</v>
      </c>
      <c r="E182" s="49">
        <f t="shared" si="420"/>
        <v>0</v>
      </c>
      <c r="F182" s="49">
        <f t="shared" si="420"/>
        <v>18</v>
      </c>
      <c r="G182" s="49">
        <f t="shared" si="420"/>
        <v>18</v>
      </c>
      <c r="H182" s="49">
        <f t="shared" si="420"/>
        <v>0</v>
      </c>
      <c r="I182" s="49">
        <f t="shared" si="420"/>
        <v>18</v>
      </c>
      <c r="J182" s="49">
        <f t="shared" si="420"/>
        <v>18</v>
      </c>
      <c r="K182" s="49">
        <f t="shared" si="420"/>
        <v>0</v>
      </c>
      <c r="L182" s="49">
        <f t="shared" si="420"/>
        <v>18</v>
      </c>
    </row>
    <row r="183" spans="1:12" ht="31.5" outlineLevel="7" x14ac:dyDescent="0.25">
      <c r="A183" s="275" t="s">
        <v>232</v>
      </c>
      <c r="B183" s="275" t="s">
        <v>7</v>
      </c>
      <c r="C183" s="58" t="s">
        <v>8</v>
      </c>
      <c r="D183" s="51">
        <v>18</v>
      </c>
      <c r="E183" s="51"/>
      <c r="F183" s="51">
        <f>SUM(D183:E183)</f>
        <v>18</v>
      </c>
      <c r="G183" s="51">
        <v>18</v>
      </c>
      <c r="H183" s="51"/>
      <c r="I183" s="51">
        <f>SUM(G183:H183)</f>
        <v>18</v>
      </c>
      <c r="J183" s="51">
        <v>18</v>
      </c>
      <c r="K183" s="51"/>
      <c r="L183" s="51">
        <f>SUM(J183:K183)</f>
        <v>18</v>
      </c>
    </row>
    <row r="184" spans="1:12" ht="47.25" outlineLevel="3" x14ac:dyDescent="0.25">
      <c r="A184" s="271" t="s">
        <v>105</v>
      </c>
      <c r="B184" s="271"/>
      <c r="C184" s="57" t="s">
        <v>106</v>
      </c>
      <c r="D184" s="49">
        <f t="shared" ref="D184:L185" si="421">D185</f>
        <v>25114.799999999999</v>
      </c>
      <c r="E184" s="49">
        <f t="shared" si="421"/>
        <v>0</v>
      </c>
      <c r="F184" s="49">
        <f t="shared" si="421"/>
        <v>25114.799999999999</v>
      </c>
      <c r="G184" s="49">
        <f t="shared" si="421"/>
        <v>26005.200000000001</v>
      </c>
      <c r="H184" s="49">
        <f t="shared" si="421"/>
        <v>0</v>
      </c>
      <c r="I184" s="49">
        <f t="shared" si="421"/>
        <v>26005.200000000001</v>
      </c>
      <c r="J184" s="49">
        <f t="shared" si="421"/>
        <v>26939.9</v>
      </c>
      <c r="K184" s="49">
        <f t="shared" si="421"/>
        <v>0</v>
      </c>
      <c r="L184" s="49">
        <f t="shared" si="421"/>
        <v>26939.9</v>
      </c>
    </row>
    <row r="185" spans="1:12" ht="31.5" outlineLevel="4" x14ac:dyDescent="0.25">
      <c r="A185" s="271" t="s">
        <v>107</v>
      </c>
      <c r="B185" s="271"/>
      <c r="C185" s="57" t="s">
        <v>39</v>
      </c>
      <c r="D185" s="49">
        <f t="shared" si="421"/>
        <v>25114.799999999999</v>
      </c>
      <c r="E185" s="49">
        <f t="shared" si="421"/>
        <v>0</v>
      </c>
      <c r="F185" s="49">
        <f t="shared" si="421"/>
        <v>25114.799999999999</v>
      </c>
      <c r="G185" s="49">
        <f t="shared" si="421"/>
        <v>26005.200000000001</v>
      </c>
      <c r="H185" s="49">
        <f t="shared" si="421"/>
        <v>0</v>
      </c>
      <c r="I185" s="49">
        <f t="shared" si="421"/>
        <v>26005.200000000001</v>
      </c>
      <c r="J185" s="49">
        <f t="shared" si="421"/>
        <v>26939.9</v>
      </c>
      <c r="K185" s="49">
        <f t="shared" si="421"/>
        <v>0</v>
      </c>
      <c r="L185" s="49">
        <f t="shared" si="421"/>
        <v>26939.9</v>
      </c>
    </row>
    <row r="186" spans="1:12" ht="15.75" outlineLevel="5" x14ac:dyDescent="0.25">
      <c r="A186" s="271" t="s">
        <v>108</v>
      </c>
      <c r="B186" s="271"/>
      <c r="C186" s="57" t="s">
        <v>109</v>
      </c>
      <c r="D186" s="49">
        <f>D187+D188+D189</f>
        <v>25114.799999999999</v>
      </c>
      <c r="E186" s="49">
        <f t="shared" ref="E186:F186" si="422">E187+E188+E189</f>
        <v>0</v>
      </c>
      <c r="F186" s="49">
        <f t="shared" si="422"/>
        <v>25114.799999999999</v>
      </c>
      <c r="G186" s="49">
        <f>G187+G188+G189</f>
        <v>26005.200000000001</v>
      </c>
      <c r="H186" s="49">
        <f t="shared" ref="H186" si="423">H187+H188+H189</f>
        <v>0</v>
      </c>
      <c r="I186" s="49">
        <f t="shared" ref="I186" si="424">I187+I188+I189</f>
        <v>26005.200000000001</v>
      </c>
      <c r="J186" s="49">
        <f>J187+J188+J189</f>
        <v>26939.9</v>
      </c>
      <c r="K186" s="49">
        <f t="shared" ref="K186" si="425">K187+K188+K189</f>
        <v>0</v>
      </c>
      <c r="L186" s="49">
        <f t="shared" ref="L186" si="426">L187+L188+L189</f>
        <v>26939.9</v>
      </c>
    </row>
    <row r="187" spans="1:12" ht="47.25" outlineLevel="7" x14ac:dyDescent="0.25">
      <c r="A187" s="275" t="s">
        <v>108</v>
      </c>
      <c r="B187" s="275" t="s">
        <v>4</v>
      </c>
      <c r="C187" s="58" t="s">
        <v>5</v>
      </c>
      <c r="D187" s="11">
        <f>14658+7960.2</f>
        <v>22618.2</v>
      </c>
      <c r="E187" s="51"/>
      <c r="F187" s="51">
        <f t="shared" ref="F187:F189" si="427">SUM(D187:E187)</f>
        <v>22618.2</v>
      </c>
      <c r="G187" s="11">
        <f>15244.3+8278.6</f>
        <v>23522.9</v>
      </c>
      <c r="H187" s="51"/>
      <c r="I187" s="51">
        <f t="shared" ref="I187:I189" si="428">SUM(G187:H187)</f>
        <v>23522.9</v>
      </c>
      <c r="J187" s="11">
        <f>15854.1+8609.7</f>
        <v>24463.800000000003</v>
      </c>
      <c r="K187" s="51"/>
      <c r="L187" s="51">
        <f t="shared" ref="L187:L189" si="429">SUM(J187:K187)</f>
        <v>24463.800000000003</v>
      </c>
    </row>
    <row r="188" spans="1:12" ht="31.5" outlineLevel="7" x14ac:dyDescent="0.25">
      <c r="A188" s="275" t="s">
        <v>108</v>
      </c>
      <c r="B188" s="275" t="s">
        <v>7</v>
      </c>
      <c r="C188" s="58" t="s">
        <v>8</v>
      </c>
      <c r="D188" s="11">
        <f>1573.9+823+62.2</f>
        <v>2459.1</v>
      </c>
      <c r="E188" s="51"/>
      <c r="F188" s="51">
        <f t="shared" si="427"/>
        <v>2459.1</v>
      </c>
      <c r="G188" s="11">
        <f>1573.9+823+47.9</f>
        <v>2444.8000000000002</v>
      </c>
      <c r="H188" s="51"/>
      <c r="I188" s="51">
        <f t="shared" si="428"/>
        <v>2444.8000000000002</v>
      </c>
      <c r="J188" s="11">
        <f>1573.9+823+41.7</f>
        <v>2438.6</v>
      </c>
      <c r="K188" s="51"/>
      <c r="L188" s="51">
        <f t="shared" si="429"/>
        <v>2438.6</v>
      </c>
    </row>
    <row r="189" spans="1:12" ht="15.75" outlineLevel="7" x14ac:dyDescent="0.25">
      <c r="A189" s="275" t="s">
        <v>108</v>
      </c>
      <c r="B189" s="275" t="s">
        <v>15</v>
      </c>
      <c r="C189" s="58" t="s">
        <v>16</v>
      </c>
      <c r="D189" s="11">
        <f>29.1+8.4</f>
        <v>37.5</v>
      </c>
      <c r="E189" s="51"/>
      <c r="F189" s="51">
        <f t="shared" si="427"/>
        <v>37.5</v>
      </c>
      <c r="G189" s="11">
        <f t="shared" ref="G189:J189" si="430">29.1+8.4</f>
        <v>37.5</v>
      </c>
      <c r="H189" s="51"/>
      <c r="I189" s="51">
        <f t="shared" si="428"/>
        <v>37.5</v>
      </c>
      <c r="J189" s="11">
        <f t="shared" si="430"/>
        <v>37.5</v>
      </c>
      <c r="K189" s="51"/>
      <c r="L189" s="51">
        <f t="shared" si="429"/>
        <v>37.5</v>
      </c>
    </row>
    <row r="190" spans="1:12" ht="31.5" outlineLevel="2" x14ac:dyDescent="0.25">
      <c r="A190" s="271" t="s">
        <v>127</v>
      </c>
      <c r="B190" s="271"/>
      <c r="C190" s="57" t="s">
        <v>128</v>
      </c>
      <c r="D190" s="49">
        <f>D195+D204+D211+D191</f>
        <v>35142</v>
      </c>
      <c r="E190" s="49">
        <f t="shared" ref="E190:F190" si="431">E195+E204+E211+E191</f>
        <v>0</v>
      </c>
      <c r="F190" s="49">
        <f t="shared" si="431"/>
        <v>35142</v>
      </c>
      <c r="G190" s="49">
        <f t="shared" ref="G190:J190" si="432">G195+G204+G211+G191</f>
        <v>37166.1</v>
      </c>
      <c r="H190" s="49">
        <f t="shared" ref="H190" si="433">H195+H204+H211+H191</f>
        <v>0</v>
      </c>
      <c r="I190" s="49">
        <f t="shared" ref="I190" si="434">I195+I204+I211+I191</f>
        <v>37166.1</v>
      </c>
      <c r="J190" s="49">
        <f t="shared" si="432"/>
        <v>36184.699999999997</v>
      </c>
      <c r="K190" s="49">
        <f t="shared" ref="K190" si="435">K195+K204+K211+K191</f>
        <v>0</v>
      </c>
      <c r="L190" s="49">
        <f t="shared" ref="L190" si="436">L195+L204+L211+L191</f>
        <v>36184.699999999997</v>
      </c>
    </row>
    <row r="191" spans="1:12" ht="31.5" outlineLevel="2" x14ac:dyDescent="0.25">
      <c r="A191" s="262" t="s">
        <v>172</v>
      </c>
      <c r="B191" s="262"/>
      <c r="C191" s="20" t="s">
        <v>173</v>
      </c>
      <c r="D191" s="9">
        <f>D192</f>
        <v>711</v>
      </c>
      <c r="E191" s="9">
        <f t="shared" ref="E191:F192" si="437">E192</f>
        <v>0</v>
      </c>
      <c r="F191" s="9">
        <f t="shared" si="437"/>
        <v>711</v>
      </c>
      <c r="G191" s="9">
        <f t="shared" ref="G191:J192" si="438">G192</f>
        <v>711</v>
      </c>
      <c r="H191" s="9">
        <f t="shared" ref="H191:H192" si="439">H192</f>
        <v>0</v>
      </c>
      <c r="I191" s="9">
        <f t="shared" ref="I191:I192" si="440">I192</f>
        <v>711</v>
      </c>
      <c r="J191" s="9">
        <f t="shared" si="438"/>
        <v>711</v>
      </c>
      <c r="K191" s="9">
        <f t="shared" ref="K191:K192" si="441">K192</f>
        <v>0</v>
      </c>
      <c r="L191" s="9">
        <f t="shared" ref="L191:L192" si="442">L192</f>
        <v>711</v>
      </c>
    </row>
    <row r="192" spans="1:12" ht="31.5" outlineLevel="2" x14ac:dyDescent="0.25">
      <c r="A192" s="262" t="s">
        <v>174</v>
      </c>
      <c r="B192" s="262"/>
      <c r="C192" s="20" t="s">
        <v>472</v>
      </c>
      <c r="D192" s="9">
        <f>D193</f>
        <v>711</v>
      </c>
      <c r="E192" s="9">
        <f t="shared" si="437"/>
        <v>0</v>
      </c>
      <c r="F192" s="9">
        <f t="shared" si="437"/>
        <v>711</v>
      </c>
      <c r="G192" s="9">
        <f t="shared" si="438"/>
        <v>711</v>
      </c>
      <c r="H192" s="9">
        <f t="shared" si="439"/>
        <v>0</v>
      </c>
      <c r="I192" s="9">
        <f t="shared" si="440"/>
        <v>711</v>
      </c>
      <c r="J192" s="9">
        <f t="shared" si="438"/>
        <v>711</v>
      </c>
      <c r="K192" s="9">
        <f t="shared" si="441"/>
        <v>0</v>
      </c>
      <c r="L192" s="9">
        <f t="shared" si="442"/>
        <v>711</v>
      </c>
    </row>
    <row r="193" spans="1:12" ht="15.75" outlineLevel="2" x14ac:dyDescent="0.25">
      <c r="A193" s="262" t="s">
        <v>471</v>
      </c>
      <c r="B193" s="262"/>
      <c r="C193" s="20" t="s">
        <v>175</v>
      </c>
      <c r="D193" s="9">
        <f t="shared" ref="D193:L193" si="443">D194</f>
        <v>711</v>
      </c>
      <c r="E193" s="9">
        <f t="shared" si="443"/>
        <v>0</v>
      </c>
      <c r="F193" s="9">
        <f t="shared" si="443"/>
        <v>711</v>
      </c>
      <c r="G193" s="9">
        <f t="shared" si="443"/>
        <v>711</v>
      </c>
      <c r="H193" s="9">
        <f t="shared" si="443"/>
        <v>0</v>
      </c>
      <c r="I193" s="9">
        <f t="shared" si="443"/>
        <v>711</v>
      </c>
      <c r="J193" s="9">
        <f t="shared" si="443"/>
        <v>711</v>
      </c>
      <c r="K193" s="9">
        <f t="shared" si="443"/>
        <v>0</v>
      </c>
      <c r="L193" s="9">
        <f t="shared" si="443"/>
        <v>711</v>
      </c>
    </row>
    <row r="194" spans="1:12" ht="15.75" outlineLevel="2" x14ac:dyDescent="0.25">
      <c r="A194" s="263" t="s">
        <v>471</v>
      </c>
      <c r="B194" s="263" t="s">
        <v>15</v>
      </c>
      <c r="C194" s="22" t="s">
        <v>16</v>
      </c>
      <c r="D194" s="11">
        <v>711</v>
      </c>
      <c r="E194" s="51"/>
      <c r="F194" s="51">
        <f>SUM(D194:E194)</f>
        <v>711</v>
      </c>
      <c r="G194" s="11">
        <v>711</v>
      </c>
      <c r="H194" s="51"/>
      <c r="I194" s="51">
        <f>SUM(G194:H194)</f>
        <v>711</v>
      </c>
      <c r="J194" s="11">
        <v>711</v>
      </c>
      <c r="K194" s="51"/>
      <c r="L194" s="51">
        <f>SUM(J194:K194)</f>
        <v>711</v>
      </c>
    </row>
    <row r="195" spans="1:12" ht="30.75" customHeight="1" outlineLevel="7" x14ac:dyDescent="0.25">
      <c r="A195" s="271" t="s">
        <v>289</v>
      </c>
      <c r="B195" s="271"/>
      <c r="C195" s="57" t="s">
        <v>290</v>
      </c>
      <c r="D195" s="49">
        <f>D196+D199</f>
        <v>1204.8</v>
      </c>
      <c r="E195" s="49">
        <f t="shared" ref="E195:F195" si="444">E196+E199</f>
        <v>0</v>
      </c>
      <c r="F195" s="49">
        <f t="shared" si="444"/>
        <v>1204.8</v>
      </c>
      <c r="G195" s="49">
        <f t="shared" ref="G195:J195" si="445">G196+G199</f>
        <v>2867.8999999999996</v>
      </c>
      <c r="H195" s="49">
        <f t="shared" ref="H195" si="446">H196+H199</f>
        <v>0</v>
      </c>
      <c r="I195" s="49">
        <f t="shared" ref="I195" si="447">I196+I199</f>
        <v>2867.8999999999996</v>
      </c>
      <c r="J195" s="49">
        <f t="shared" si="445"/>
        <v>1204.8</v>
      </c>
      <c r="K195" s="49">
        <f t="shared" ref="K195" si="448">K196+K199</f>
        <v>0</v>
      </c>
      <c r="L195" s="49">
        <f t="shared" ref="L195" si="449">L196+L199</f>
        <v>1204.8</v>
      </c>
    </row>
    <row r="196" spans="1:12" ht="31.5" outlineLevel="4" x14ac:dyDescent="0.25">
      <c r="A196" s="271" t="s">
        <v>291</v>
      </c>
      <c r="B196" s="271"/>
      <c r="C196" s="57" t="s">
        <v>292</v>
      </c>
      <c r="D196" s="49">
        <f t="shared" ref="D196:L197" si="450">D197</f>
        <v>734.8</v>
      </c>
      <c r="E196" s="49">
        <f t="shared" si="450"/>
        <v>0</v>
      </c>
      <c r="F196" s="49">
        <f t="shared" si="450"/>
        <v>734.8</v>
      </c>
      <c r="G196" s="49">
        <f t="shared" si="450"/>
        <v>734.8</v>
      </c>
      <c r="H196" s="49">
        <f t="shared" si="450"/>
        <v>0</v>
      </c>
      <c r="I196" s="49">
        <f t="shared" si="450"/>
        <v>734.8</v>
      </c>
      <c r="J196" s="49">
        <f t="shared" si="450"/>
        <v>734.8</v>
      </c>
      <c r="K196" s="49">
        <f t="shared" si="450"/>
        <v>0</v>
      </c>
      <c r="L196" s="49">
        <f t="shared" si="450"/>
        <v>734.8</v>
      </c>
    </row>
    <row r="197" spans="1:12" ht="15.75" outlineLevel="5" x14ac:dyDescent="0.25">
      <c r="A197" s="271" t="s">
        <v>293</v>
      </c>
      <c r="B197" s="271"/>
      <c r="C197" s="57" t="s">
        <v>294</v>
      </c>
      <c r="D197" s="49">
        <f t="shared" si="450"/>
        <v>734.8</v>
      </c>
      <c r="E197" s="49">
        <f t="shared" si="450"/>
        <v>0</v>
      </c>
      <c r="F197" s="49">
        <f t="shared" si="450"/>
        <v>734.8</v>
      </c>
      <c r="G197" s="49">
        <f t="shared" si="450"/>
        <v>734.8</v>
      </c>
      <c r="H197" s="49">
        <f t="shared" si="450"/>
        <v>0</v>
      </c>
      <c r="I197" s="49">
        <f t="shared" si="450"/>
        <v>734.8</v>
      </c>
      <c r="J197" s="49">
        <f t="shared" si="450"/>
        <v>734.8</v>
      </c>
      <c r="K197" s="49">
        <f t="shared" si="450"/>
        <v>0</v>
      </c>
      <c r="L197" s="49">
        <f t="shared" si="450"/>
        <v>734.8</v>
      </c>
    </row>
    <row r="198" spans="1:12" ht="31.5" outlineLevel="7" x14ac:dyDescent="0.25">
      <c r="A198" s="275" t="s">
        <v>293</v>
      </c>
      <c r="B198" s="275" t="s">
        <v>7</v>
      </c>
      <c r="C198" s="58" t="s">
        <v>8</v>
      </c>
      <c r="D198" s="51">
        <v>734.8</v>
      </c>
      <c r="E198" s="51"/>
      <c r="F198" s="51">
        <f>SUM(D198:E198)</f>
        <v>734.8</v>
      </c>
      <c r="G198" s="51">
        <v>734.8</v>
      </c>
      <c r="H198" s="51"/>
      <c r="I198" s="51">
        <f>SUM(G198:H198)</f>
        <v>734.8</v>
      </c>
      <c r="J198" s="51">
        <v>734.8</v>
      </c>
      <c r="K198" s="51"/>
      <c r="L198" s="51">
        <f>SUM(J198:K198)</f>
        <v>734.8</v>
      </c>
    </row>
    <row r="199" spans="1:12" ht="31.5" outlineLevel="4" x14ac:dyDescent="0.25">
      <c r="A199" s="271" t="s">
        <v>295</v>
      </c>
      <c r="B199" s="271"/>
      <c r="C199" s="57" t="s">
        <v>296</v>
      </c>
      <c r="D199" s="49">
        <f>D200+D202</f>
        <v>470</v>
      </c>
      <c r="E199" s="49">
        <f t="shared" ref="E199:F199" si="451">E200+E202</f>
        <v>0</v>
      </c>
      <c r="F199" s="49">
        <f t="shared" si="451"/>
        <v>470</v>
      </c>
      <c r="G199" s="49">
        <f t="shared" ref="G199:J199" si="452">G200+G202</f>
        <v>2133.1</v>
      </c>
      <c r="H199" s="49">
        <f t="shared" ref="H199" si="453">H200+H202</f>
        <v>0</v>
      </c>
      <c r="I199" s="49">
        <f t="shared" ref="I199" si="454">I200+I202</f>
        <v>2133.1</v>
      </c>
      <c r="J199" s="49">
        <f t="shared" si="452"/>
        <v>470</v>
      </c>
      <c r="K199" s="49">
        <f t="shared" ref="K199" si="455">K200+K202</f>
        <v>0</v>
      </c>
      <c r="L199" s="49">
        <f t="shared" ref="L199" si="456">L200+L202</f>
        <v>470</v>
      </c>
    </row>
    <row r="200" spans="1:12" ht="15.75" outlineLevel="5" x14ac:dyDescent="0.25">
      <c r="A200" s="271" t="s">
        <v>297</v>
      </c>
      <c r="B200" s="271"/>
      <c r="C200" s="57" t="s">
        <v>298</v>
      </c>
      <c r="D200" s="49">
        <f>D201</f>
        <v>470</v>
      </c>
      <c r="E200" s="49">
        <f t="shared" ref="E200:F200" si="457">E201</f>
        <v>0</v>
      </c>
      <c r="F200" s="49">
        <f t="shared" si="457"/>
        <v>470</v>
      </c>
      <c r="G200" s="49">
        <f>G201</f>
        <v>470</v>
      </c>
      <c r="H200" s="49">
        <f t="shared" ref="H200" si="458">H201</f>
        <v>0</v>
      </c>
      <c r="I200" s="49">
        <f t="shared" ref="I200" si="459">I201</f>
        <v>470</v>
      </c>
      <c r="J200" s="49">
        <f>J201</f>
        <v>470</v>
      </c>
      <c r="K200" s="49">
        <f t="shared" ref="K200" si="460">K201</f>
        <v>0</v>
      </c>
      <c r="L200" s="49">
        <f t="shared" ref="L200" si="461">L201</f>
        <v>470</v>
      </c>
    </row>
    <row r="201" spans="1:12" ht="31.5" outlineLevel="7" x14ac:dyDescent="0.25">
      <c r="A201" s="275" t="s">
        <v>297</v>
      </c>
      <c r="B201" s="275" t="s">
        <v>7</v>
      </c>
      <c r="C201" s="58" t="s">
        <v>8</v>
      </c>
      <c r="D201" s="51">
        <v>470</v>
      </c>
      <c r="E201" s="51"/>
      <c r="F201" s="51">
        <f>SUM(D201:E201)</f>
        <v>470</v>
      </c>
      <c r="G201" s="51">
        <v>470</v>
      </c>
      <c r="H201" s="51"/>
      <c r="I201" s="51">
        <f>SUM(G201:H201)</f>
        <v>470</v>
      </c>
      <c r="J201" s="51">
        <v>470</v>
      </c>
      <c r="K201" s="51"/>
      <c r="L201" s="51">
        <f>SUM(J201:K201)</f>
        <v>470</v>
      </c>
    </row>
    <row r="202" spans="1:12" ht="31.5" outlineLevel="5" x14ac:dyDescent="0.25">
      <c r="A202" s="271" t="s">
        <v>299</v>
      </c>
      <c r="B202" s="271"/>
      <c r="C202" s="57" t="s">
        <v>429</v>
      </c>
      <c r="D202" s="49">
        <f>D203</f>
        <v>0</v>
      </c>
      <c r="E202" s="49">
        <f t="shared" ref="E202" si="462">E203</f>
        <v>0</v>
      </c>
      <c r="F202" s="49"/>
      <c r="G202" s="49">
        <f>G203</f>
        <v>1663.1</v>
      </c>
      <c r="H202" s="49">
        <f t="shared" ref="H202" si="463">H203</f>
        <v>0</v>
      </c>
      <c r="I202" s="49">
        <f t="shared" ref="I202" si="464">I203</f>
        <v>1663.1</v>
      </c>
      <c r="J202" s="49">
        <f>J203</f>
        <v>0</v>
      </c>
      <c r="K202" s="49">
        <f t="shared" ref="K202" si="465">K203</f>
        <v>0</v>
      </c>
      <c r="L202" s="49"/>
    </row>
    <row r="203" spans="1:12" ht="31.5" outlineLevel="7" x14ac:dyDescent="0.25">
      <c r="A203" s="275" t="s">
        <v>299</v>
      </c>
      <c r="B203" s="275" t="s">
        <v>7</v>
      </c>
      <c r="C203" s="58" t="s">
        <v>8</v>
      </c>
      <c r="D203" s="51"/>
      <c r="E203" s="51"/>
      <c r="F203" s="51"/>
      <c r="G203" s="51">
        <v>1663.1</v>
      </c>
      <c r="H203" s="51"/>
      <c r="I203" s="51">
        <f>SUM(G203:H203)</f>
        <v>1663.1</v>
      </c>
      <c r="J203" s="51"/>
      <c r="K203" s="51"/>
      <c r="L203" s="51"/>
    </row>
    <row r="204" spans="1:12" ht="31.5" outlineLevel="3" x14ac:dyDescent="0.25">
      <c r="A204" s="271" t="s">
        <v>129</v>
      </c>
      <c r="B204" s="271"/>
      <c r="C204" s="57" t="s">
        <v>130</v>
      </c>
      <c r="D204" s="49">
        <f>D205+D208</f>
        <v>2200</v>
      </c>
      <c r="E204" s="49">
        <f t="shared" ref="E204:F204" si="466">E205+E208</f>
        <v>0</v>
      </c>
      <c r="F204" s="49">
        <f t="shared" si="466"/>
        <v>2200</v>
      </c>
      <c r="G204" s="49">
        <f>G205+G208</f>
        <v>1694</v>
      </c>
      <c r="H204" s="49">
        <f t="shared" ref="H204" si="467">H205+H208</f>
        <v>0</v>
      </c>
      <c r="I204" s="49">
        <f t="shared" ref="I204" si="468">I205+I208</f>
        <v>1694</v>
      </c>
      <c r="J204" s="49">
        <f>J205+J208</f>
        <v>1474</v>
      </c>
      <c r="K204" s="49">
        <f t="shared" ref="K204" si="469">K205+K208</f>
        <v>0</v>
      </c>
      <c r="L204" s="49">
        <f t="shared" ref="L204" si="470">L205+L208</f>
        <v>1474</v>
      </c>
    </row>
    <row r="205" spans="1:12" ht="31.5" outlineLevel="4" x14ac:dyDescent="0.25">
      <c r="A205" s="271" t="s">
        <v>131</v>
      </c>
      <c r="B205" s="271"/>
      <c r="C205" s="57" t="s">
        <v>132</v>
      </c>
      <c r="D205" s="49">
        <f t="shared" ref="D205:L206" si="471">D206</f>
        <v>1100</v>
      </c>
      <c r="E205" s="49">
        <f t="shared" si="471"/>
        <v>0</v>
      </c>
      <c r="F205" s="49">
        <f t="shared" si="471"/>
        <v>1100</v>
      </c>
      <c r="G205" s="49">
        <f t="shared" si="471"/>
        <v>847</v>
      </c>
      <c r="H205" s="49">
        <f t="shared" si="471"/>
        <v>0</v>
      </c>
      <c r="I205" s="49">
        <f t="shared" si="471"/>
        <v>847</v>
      </c>
      <c r="J205" s="49">
        <f t="shared" si="471"/>
        <v>737</v>
      </c>
      <c r="K205" s="49">
        <f t="shared" si="471"/>
        <v>0</v>
      </c>
      <c r="L205" s="49">
        <f t="shared" si="471"/>
        <v>737</v>
      </c>
    </row>
    <row r="206" spans="1:12" ht="31.5" outlineLevel="5" x14ac:dyDescent="0.25">
      <c r="A206" s="271" t="s">
        <v>133</v>
      </c>
      <c r="B206" s="271"/>
      <c r="C206" s="57" t="s">
        <v>134</v>
      </c>
      <c r="D206" s="49">
        <f t="shared" si="471"/>
        <v>1100</v>
      </c>
      <c r="E206" s="49">
        <f t="shared" si="471"/>
        <v>0</v>
      </c>
      <c r="F206" s="49">
        <f t="shared" si="471"/>
        <v>1100</v>
      </c>
      <c r="G206" s="49">
        <f t="shared" si="471"/>
        <v>847</v>
      </c>
      <c r="H206" s="49">
        <f t="shared" si="471"/>
        <v>0</v>
      </c>
      <c r="I206" s="49">
        <f t="shared" si="471"/>
        <v>847</v>
      </c>
      <c r="J206" s="49">
        <f t="shared" si="471"/>
        <v>737</v>
      </c>
      <c r="K206" s="49">
        <f t="shared" si="471"/>
        <v>0</v>
      </c>
      <c r="L206" s="49">
        <f t="shared" si="471"/>
        <v>737</v>
      </c>
    </row>
    <row r="207" spans="1:12" ht="15.75" outlineLevel="7" x14ac:dyDescent="0.25">
      <c r="A207" s="275" t="s">
        <v>133</v>
      </c>
      <c r="B207" s="275" t="s">
        <v>15</v>
      </c>
      <c r="C207" s="58" t="s">
        <v>16</v>
      </c>
      <c r="D207" s="51">
        <v>1100</v>
      </c>
      <c r="E207" s="51"/>
      <c r="F207" s="51">
        <f>SUM(D207:E207)</f>
        <v>1100</v>
      </c>
      <c r="G207" s="51">
        <v>847</v>
      </c>
      <c r="H207" s="51"/>
      <c r="I207" s="51">
        <f>SUM(G207:H207)</f>
        <v>847</v>
      </c>
      <c r="J207" s="51">
        <v>737</v>
      </c>
      <c r="K207" s="51"/>
      <c r="L207" s="51">
        <f>SUM(J207:K207)</f>
        <v>737</v>
      </c>
    </row>
    <row r="208" spans="1:12" ht="31.5" outlineLevel="4" x14ac:dyDescent="0.25">
      <c r="A208" s="271" t="s">
        <v>135</v>
      </c>
      <c r="B208" s="271"/>
      <c r="C208" s="57" t="s">
        <v>136</v>
      </c>
      <c r="D208" s="49">
        <f t="shared" ref="D208:L209" si="472">D209</f>
        <v>1100</v>
      </c>
      <c r="E208" s="49">
        <f t="shared" si="472"/>
        <v>0</v>
      </c>
      <c r="F208" s="49">
        <f t="shared" si="472"/>
        <v>1100</v>
      </c>
      <c r="G208" s="49">
        <f t="shared" si="472"/>
        <v>847</v>
      </c>
      <c r="H208" s="49">
        <f t="shared" si="472"/>
        <v>0</v>
      </c>
      <c r="I208" s="49">
        <f t="shared" si="472"/>
        <v>847</v>
      </c>
      <c r="J208" s="49">
        <f t="shared" si="472"/>
        <v>737</v>
      </c>
      <c r="K208" s="49">
        <f t="shared" si="472"/>
        <v>0</v>
      </c>
      <c r="L208" s="49">
        <f t="shared" si="472"/>
        <v>737</v>
      </c>
    </row>
    <row r="209" spans="1:12" ht="31.5" outlineLevel="5" x14ac:dyDescent="0.25">
      <c r="A209" s="271" t="s">
        <v>137</v>
      </c>
      <c r="B209" s="271"/>
      <c r="C209" s="57" t="s">
        <v>138</v>
      </c>
      <c r="D209" s="49">
        <f t="shared" si="472"/>
        <v>1100</v>
      </c>
      <c r="E209" s="49">
        <f t="shared" si="472"/>
        <v>0</v>
      </c>
      <c r="F209" s="49">
        <f t="shared" si="472"/>
        <v>1100</v>
      </c>
      <c r="G209" s="49">
        <f t="shared" si="472"/>
        <v>847</v>
      </c>
      <c r="H209" s="49">
        <f t="shared" si="472"/>
        <v>0</v>
      </c>
      <c r="I209" s="49">
        <f t="shared" si="472"/>
        <v>847</v>
      </c>
      <c r="J209" s="49">
        <f t="shared" si="472"/>
        <v>737</v>
      </c>
      <c r="K209" s="49">
        <f t="shared" si="472"/>
        <v>0</v>
      </c>
      <c r="L209" s="49">
        <f t="shared" si="472"/>
        <v>737</v>
      </c>
    </row>
    <row r="210" spans="1:12" ht="15.75" outlineLevel="7" x14ac:dyDescent="0.25">
      <c r="A210" s="275" t="s">
        <v>137</v>
      </c>
      <c r="B210" s="275" t="s">
        <v>15</v>
      </c>
      <c r="C210" s="58" t="s">
        <v>16</v>
      </c>
      <c r="D210" s="51">
        <v>1100</v>
      </c>
      <c r="E210" s="51"/>
      <c r="F210" s="51">
        <f>SUM(D210:E210)</f>
        <v>1100</v>
      </c>
      <c r="G210" s="51">
        <v>847</v>
      </c>
      <c r="H210" s="51"/>
      <c r="I210" s="51">
        <f>SUM(G210:H210)</f>
        <v>847</v>
      </c>
      <c r="J210" s="51">
        <v>737</v>
      </c>
      <c r="K210" s="51"/>
      <c r="L210" s="51">
        <f>SUM(J210:K210)</f>
        <v>737</v>
      </c>
    </row>
    <row r="211" spans="1:12" ht="31.5" outlineLevel="3" x14ac:dyDescent="0.25">
      <c r="A211" s="271" t="s">
        <v>285</v>
      </c>
      <c r="B211" s="271"/>
      <c r="C211" s="57" t="s">
        <v>286</v>
      </c>
      <c r="D211" s="49">
        <f>D212</f>
        <v>31026.199999999997</v>
      </c>
      <c r="E211" s="49">
        <f t="shared" ref="E211:F211" si="473">E212</f>
        <v>0</v>
      </c>
      <c r="F211" s="49">
        <f t="shared" si="473"/>
        <v>31026.199999999997</v>
      </c>
      <c r="G211" s="49">
        <f>G212</f>
        <v>31893.199999999997</v>
      </c>
      <c r="H211" s="49">
        <f t="shared" ref="H211" si="474">H212</f>
        <v>0</v>
      </c>
      <c r="I211" s="49">
        <f t="shared" ref="I211" si="475">I212</f>
        <v>31893.199999999997</v>
      </c>
      <c r="J211" s="49">
        <f>J212</f>
        <v>32794.899999999994</v>
      </c>
      <c r="K211" s="49">
        <f t="shared" ref="K211" si="476">K212</f>
        <v>0</v>
      </c>
      <c r="L211" s="49">
        <f t="shared" ref="L211" si="477">L212</f>
        <v>32794.899999999994</v>
      </c>
    </row>
    <row r="212" spans="1:12" ht="31.5" outlineLevel="4" x14ac:dyDescent="0.25">
      <c r="A212" s="271" t="s">
        <v>287</v>
      </c>
      <c r="B212" s="271"/>
      <c r="C212" s="57" t="s">
        <v>39</v>
      </c>
      <c r="D212" s="49">
        <f>D213+D217</f>
        <v>31026.199999999997</v>
      </c>
      <c r="E212" s="49">
        <f t="shared" ref="E212:F212" si="478">E213+E217</f>
        <v>0</v>
      </c>
      <c r="F212" s="49">
        <f t="shared" si="478"/>
        <v>31026.199999999997</v>
      </c>
      <c r="G212" s="49">
        <f>G213+G217</f>
        <v>31893.199999999997</v>
      </c>
      <c r="H212" s="49">
        <f t="shared" ref="H212" si="479">H213+H217</f>
        <v>0</v>
      </c>
      <c r="I212" s="49">
        <f t="shared" ref="I212" si="480">I213+I217</f>
        <v>31893.199999999997</v>
      </c>
      <c r="J212" s="49">
        <f>J213+J217</f>
        <v>32794.899999999994</v>
      </c>
      <c r="K212" s="49">
        <f t="shared" ref="K212" si="481">K213+K217</f>
        <v>0</v>
      </c>
      <c r="L212" s="49">
        <f t="shared" ref="L212" si="482">L213+L217</f>
        <v>32794.899999999994</v>
      </c>
    </row>
    <row r="213" spans="1:12" ht="15.75" outlineLevel="5" x14ac:dyDescent="0.25">
      <c r="A213" s="271" t="s">
        <v>288</v>
      </c>
      <c r="B213" s="271"/>
      <c r="C213" s="57" t="s">
        <v>41</v>
      </c>
      <c r="D213" s="49">
        <f>D214+D215+D216</f>
        <v>22597.699999999997</v>
      </c>
      <c r="E213" s="49">
        <f t="shared" ref="E213:F213" si="483">E214+E215+E216</f>
        <v>0</v>
      </c>
      <c r="F213" s="49">
        <f t="shared" si="483"/>
        <v>22597.699999999997</v>
      </c>
      <c r="G213" s="49">
        <f t="shared" ref="G213:J213" si="484">G214+G215+G216</f>
        <v>23464.699999999997</v>
      </c>
      <c r="H213" s="49">
        <f t="shared" ref="H213" si="485">H214+H215+H216</f>
        <v>0</v>
      </c>
      <c r="I213" s="49">
        <f t="shared" ref="I213" si="486">I214+I215+I216</f>
        <v>23464.699999999997</v>
      </c>
      <c r="J213" s="49">
        <f t="shared" si="484"/>
        <v>24366.399999999998</v>
      </c>
      <c r="K213" s="49">
        <f t="shared" ref="K213" si="487">K214+K215+K216</f>
        <v>0</v>
      </c>
      <c r="L213" s="49">
        <f t="shared" ref="L213" si="488">L214+L215+L216</f>
        <v>24366.399999999998</v>
      </c>
    </row>
    <row r="214" spans="1:12" ht="47.25" outlineLevel="7" x14ac:dyDescent="0.25">
      <c r="A214" s="275" t="s">
        <v>288</v>
      </c>
      <c r="B214" s="275" t="s">
        <v>4</v>
      </c>
      <c r="C214" s="58" t="s">
        <v>5</v>
      </c>
      <c r="D214" s="11">
        <v>21675.3</v>
      </c>
      <c r="E214" s="51"/>
      <c r="F214" s="51">
        <f t="shared" ref="F214:F216" si="489">SUM(D214:E214)</f>
        <v>21675.3</v>
      </c>
      <c r="G214" s="11">
        <v>22542.3</v>
      </c>
      <c r="H214" s="51"/>
      <c r="I214" s="51">
        <f t="shared" ref="I214:I216" si="490">SUM(G214:H214)</f>
        <v>22542.3</v>
      </c>
      <c r="J214" s="11">
        <v>23444</v>
      </c>
      <c r="K214" s="51"/>
      <c r="L214" s="51">
        <f t="shared" ref="L214:L216" si="491">SUM(J214:K214)</f>
        <v>23444</v>
      </c>
    </row>
    <row r="215" spans="1:12" ht="31.5" outlineLevel="7" x14ac:dyDescent="0.25">
      <c r="A215" s="275" t="s">
        <v>288</v>
      </c>
      <c r="B215" s="275" t="s">
        <v>7</v>
      </c>
      <c r="C215" s="58" t="s">
        <v>8</v>
      </c>
      <c r="D215" s="11">
        <v>899.6</v>
      </c>
      <c r="E215" s="51"/>
      <c r="F215" s="51">
        <f t="shared" si="489"/>
        <v>899.6</v>
      </c>
      <c r="G215" s="11">
        <v>899.6</v>
      </c>
      <c r="H215" s="51"/>
      <c r="I215" s="51">
        <f t="shared" si="490"/>
        <v>899.6</v>
      </c>
      <c r="J215" s="11">
        <v>899.6</v>
      </c>
      <c r="K215" s="51"/>
      <c r="L215" s="51">
        <f t="shared" si="491"/>
        <v>899.6</v>
      </c>
    </row>
    <row r="216" spans="1:12" ht="15.75" outlineLevel="7" x14ac:dyDescent="0.25">
      <c r="A216" s="275" t="s">
        <v>288</v>
      </c>
      <c r="B216" s="275" t="s">
        <v>21</v>
      </c>
      <c r="C216" s="58" t="s">
        <v>22</v>
      </c>
      <c r="D216" s="11">
        <v>22.8</v>
      </c>
      <c r="E216" s="51"/>
      <c r="F216" s="51">
        <f t="shared" si="489"/>
        <v>22.8</v>
      </c>
      <c r="G216" s="11">
        <v>22.8</v>
      </c>
      <c r="H216" s="51"/>
      <c r="I216" s="51">
        <f t="shared" si="490"/>
        <v>22.8</v>
      </c>
      <c r="J216" s="11">
        <v>22.8</v>
      </c>
      <c r="K216" s="51"/>
      <c r="L216" s="51">
        <f t="shared" si="491"/>
        <v>22.8</v>
      </c>
    </row>
    <row r="217" spans="1:12" ht="15.75" outlineLevel="5" x14ac:dyDescent="0.25">
      <c r="A217" s="271" t="s">
        <v>300</v>
      </c>
      <c r="B217" s="271"/>
      <c r="C217" s="57" t="s">
        <v>301</v>
      </c>
      <c r="D217" s="49">
        <f>D218</f>
        <v>8428.5</v>
      </c>
      <c r="E217" s="49">
        <f t="shared" ref="E217:F217" si="492">E218</f>
        <v>0</v>
      </c>
      <c r="F217" s="49">
        <f t="shared" si="492"/>
        <v>8428.5</v>
      </c>
      <c r="G217" s="49">
        <f>G218</f>
        <v>8428.5</v>
      </c>
      <c r="H217" s="49">
        <f t="shared" ref="H217" si="493">H218</f>
        <v>0</v>
      </c>
      <c r="I217" s="49">
        <f t="shared" ref="I217" si="494">I218</f>
        <v>8428.5</v>
      </c>
      <c r="J217" s="49">
        <f>J218</f>
        <v>8428.5</v>
      </c>
      <c r="K217" s="49">
        <f t="shared" ref="K217" si="495">K218</f>
        <v>0</v>
      </c>
      <c r="L217" s="49">
        <f t="shared" ref="L217" si="496">L218</f>
        <v>8428.5</v>
      </c>
    </row>
    <row r="218" spans="1:12" ht="31.5" outlineLevel="7" x14ac:dyDescent="0.25">
      <c r="A218" s="275" t="s">
        <v>300</v>
      </c>
      <c r="B218" s="275" t="s">
        <v>7</v>
      </c>
      <c r="C218" s="58" t="s">
        <v>8</v>
      </c>
      <c r="D218" s="51">
        <v>8428.5</v>
      </c>
      <c r="E218" s="51"/>
      <c r="F218" s="51">
        <f>SUM(D218:E218)</f>
        <v>8428.5</v>
      </c>
      <c r="G218" s="51">
        <v>8428.5</v>
      </c>
      <c r="H218" s="51"/>
      <c r="I218" s="51">
        <f>SUM(G218:H218)</f>
        <v>8428.5</v>
      </c>
      <c r="J218" s="51">
        <v>8428.5</v>
      </c>
      <c r="K218" s="51"/>
      <c r="L218" s="51">
        <f>SUM(J218:K218)</f>
        <v>8428.5</v>
      </c>
    </row>
    <row r="219" spans="1:12" ht="33.75" customHeight="1" outlineLevel="2" x14ac:dyDescent="0.25">
      <c r="A219" s="271" t="s">
        <v>139</v>
      </c>
      <c r="B219" s="271"/>
      <c r="C219" s="57" t="s">
        <v>140</v>
      </c>
      <c r="D219" s="49">
        <f>D220+D260+D273+D288+D312+D316</f>
        <v>702909.86611000006</v>
      </c>
      <c r="E219" s="49">
        <f t="shared" ref="E219:F219" si="497">E220+E260+E273+E288+E312+E316</f>
        <v>113071.16808</v>
      </c>
      <c r="F219" s="49">
        <f t="shared" si="497"/>
        <v>815981.03419000003</v>
      </c>
      <c r="G219" s="49">
        <f>G220+G260+G273+G288+G312+G316</f>
        <v>640439.20000000007</v>
      </c>
      <c r="H219" s="49">
        <f t="shared" ref="H219" si="498">H220+H260+H273+H288+H312+H316</f>
        <v>10315.699430000001</v>
      </c>
      <c r="I219" s="49">
        <f t="shared" ref="I219" si="499">I220+I260+I273+I288+I312+I316</f>
        <v>650754.89942999999</v>
      </c>
      <c r="J219" s="49">
        <f>J220+J260+J273+J288+J312+J316</f>
        <v>547730.4</v>
      </c>
      <c r="K219" s="49">
        <f t="shared" ref="K219" si="500">K220+K260+K273+K288+K312+K316</f>
        <v>-0.10452999999907972</v>
      </c>
      <c r="L219" s="49">
        <f t="shared" ref="L219" si="501">L220+L260+L273+L288+L312+L316</f>
        <v>547730.29547000001</v>
      </c>
    </row>
    <row r="220" spans="1:12" ht="15.75" outlineLevel="3" x14ac:dyDescent="0.25">
      <c r="A220" s="271" t="s">
        <v>141</v>
      </c>
      <c r="B220" s="271"/>
      <c r="C220" s="57" t="s">
        <v>640</v>
      </c>
      <c r="D220" s="49">
        <f>D221+D230+D237+D246+D253</f>
        <v>68058.700000000012</v>
      </c>
      <c r="E220" s="49">
        <f t="shared" ref="E220:F220" si="502">E221+E230+E237+E246+E253</f>
        <v>12554.596079999999</v>
      </c>
      <c r="F220" s="49">
        <f t="shared" si="502"/>
        <v>80613.29608</v>
      </c>
      <c r="G220" s="49">
        <f t="shared" ref="G220:J220" si="503">G221+G230+G237+G246+G253</f>
        <v>82657.900000000009</v>
      </c>
      <c r="H220" s="49">
        <f t="shared" ref="H220" si="504">H221+H230+H237+H246+H253</f>
        <v>-2000.87257</v>
      </c>
      <c r="I220" s="49">
        <f t="shared" ref="I220" si="505">I221+I230+I237+I246+I253</f>
        <v>80657.027430000002</v>
      </c>
      <c r="J220" s="49">
        <f t="shared" si="503"/>
        <v>82498.8</v>
      </c>
      <c r="K220" s="49">
        <f t="shared" ref="K220" si="506">K221+K230+K237+K246+K253</f>
        <v>-0.10452999999907972</v>
      </c>
      <c r="L220" s="49">
        <f t="shared" ref="L220" si="507">L221+L230+L237+L246+L253</f>
        <v>82498.695470000006</v>
      </c>
    </row>
    <row r="221" spans="1:12" ht="31.5" outlineLevel="4" x14ac:dyDescent="0.25">
      <c r="A221" s="271" t="s">
        <v>142</v>
      </c>
      <c r="B221" s="271"/>
      <c r="C221" s="57" t="s">
        <v>143</v>
      </c>
      <c r="D221" s="49">
        <f>D226+D228+D222+D224</f>
        <v>12537.6</v>
      </c>
      <c r="E221" s="49">
        <f t="shared" ref="E221:F221" si="508">E226+E228+E222+E224</f>
        <v>-2400</v>
      </c>
      <c r="F221" s="49">
        <f t="shared" si="508"/>
        <v>10137.6</v>
      </c>
      <c r="G221" s="49">
        <f t="shared" ref="G221:J221" si="509">G226+G228+G222+G224</f>
        <v>12137.6</v>
      </c>
      <c r="H221" s="49">
        <f t="shared" ref="H221" si="510">H226+H228+H222+H224</f>
        <v>-2000</v>
      </c>
      <c r="I221" s="49">
        <f t="shared" ref="I221" si="511">I226+I228+I222+I224</f>
        <v>10137.6</v>
      </c>
      <c r="J221" s="49">
        <f t="shared" si="509"/>
        <v>10137.6</v>
      </c>
      <c r="K221" s="49">
        <f t="shared" ref="K221" si="512">K226+K228+K222+K224</f>
        <v>0</v>
      </c>
      <c r="L221" s="49">
        <f t="shared" ref="L221" si="513">L226+L228+L222+L224</f>
        <v>10137.6</v>
      </c>
    </row>
    <row r="222" spans="1:12" ht="15.75" outlineLevel="4" x14ac:dyDescent="0.25">
      <c r="A222" s="262" t="s">
        <v>206</v>
      </c>
      <c r="B222" s="262"/>
      <c r="C222" s="20" t="s">
        <v>207</v>
      </c>
      <c r="D222" s="9">
        <f t="shared" ref="D222:L222" si="514">D223</f>
        <v>3758.3</v>
      </c>
      <c r="E222" s="9">
        <f t="shared" si="514"/>
        <v>0</v>
      </c>
      <c r="F222" s="9">
        <f t="shared" si="514"/>
        <v>3758.3</v>
      </c>
      <c r="G222" s="9">
        <f t="shared" si="514"/>
        <v>3758.3</v>
      </c>
      <c r="H222" s="9">
        <f t="shared" si="514"/>
        <v>0</v>
      </c>
      <c r="I222" s="9">
        <f t="shared" si="514"/>
        <v>3758.3</v>
      </c>
      <c r="J222" s="9">
        <f t="shared" si="514"/>
        <v>3758.3</v>
      </c>
      <c r="K222" s="9">
        <f t="shared" si="514"/>
        <v>0</v>
      </c>
      <c r="L222" s="9">
        <f t="shared" si="514"/>
        <v>3758.3</v>
      </c>
    </row>
    <row r="223" spans="1:12" ht="31.5" outlineLevel="4" x14ac:dyDescent="0.25">
      <c r="A223" s="263" t="s">
        <v>206</v>
      </c>
      <c r="B223" s="263" t="s">
        <v>70</v>
      </c>
      <c r="C223" s="22" t="s">
        <v>71</v>
      </c>
      <c r="D223" s="11">
        <v>3758.3</v>
      </c>
      <c r="E223" s="51"/>
      <c r="F223" s="51">
        <f>SUM(D223:E223)</f>
        <v>3758.3</v>
      </c>
      <c r="G223" s="11">
        <v>3758.3</v>
      </c>
      <c r="H223" s="51"/>
      <c r="I223" s="51">
        <f>SUM(G223:H223)</f>
        <v>3758.3</v>
      </c>
      <c r="J223" s="11">
        <v>3758.3</v>
      </c>
      <c r="K223" s="51"/>
      <c r="L223" s="51">
        <f>SUM(J223:K223)</f>
        <v>3758.3</v>
      </c>
    </row>
    <row r="224" spans="1:12" ht="31.5" outlineLevel="4" x14ac:dyDescent="0.25">
      <c r="A224" s="262" t="s">
        <v>208</v>
      </c>
      <c r="B224" s="262"/>
      <c r="C224" s="20" t="s">
        <v>209</v>
      </c>
      <c r="D224" s="9">
        <f t="shared" ref="D224:L224" si="515">D225</f>
        <v>5579.3</v>
      </c>
      <c r="E224" s="164">
        <f t="shared" si="515"/>
        <v>800</v>
      </c>
      <c r="F224" s="9">
        <f t="shared" si="515"/>
        <v>6379.3</v>
      </c>
      <c r="G224" s="9">
        <f t="shared" si="515"/>
        <v>5579.3</v>
      </c>
      <c r="H224" s="164">
        <f t="shared" si="515"/>
        <v>800</v>
      </c>
      <c r="I224" s="9">
        <f t="shared" si="515"/>
        <v>6379.3</v>
      </c>
      <c r="J224" s="9">
        <f>J225</f>
        <v>5579.3</v>
      </c>
      <c r="K224" s="164">
        <f t="shared" si="515"/>
        <v>800</v>
      </c>
      <c r="L224" s="9">
        <f t="shared" si="515"/>
        <v>6379.3</v>
      </c>
    </row>
    <row r="225" spans="1:12" ht="31.5" outlineLevel="4" x14ac:dyDescent="0.25">
      <c r="A225" s="263" t="s">
        <v>208</v>
      </c>
      <c r="B225" s="263" t="s">
        <v>70</v>
      </c>
      <c r="C225" s="22" t="s">
        <v>71</v>
      </c>
      <c r="D225" s="11">
        <v>5579.3</v>
      </c>
      <c r="E225" s="166">
        <v>800</v>
      </c>
      <c r="F225" s="51">
        <f>SUM(D225:E225)</f>
        <v>6379.3</v>
      </c>
      <c r="G225" s="11">
        <v>5579.3</v>
      </c>
      <c r="H225" s="166">
        <v>800</v>
      </c>
      <c r="I225" s="51">
        <f>SUM(G225:H225)</f>
        <v>6379.3</v>
      </c>
      <c r="J225" s="11">
        <v>5579.3</v>
      </c>
      <c r="K225" s="166">
        <v>800</v>
      </c>
      <c r="L225" s="51">
        <f>SUM(J225:K225)</f>
        <v>6379.3</v>
      </c>
    </row>
    <row r="226" spans="1:12" ht="47.25" hidden="1" outlineLevel="5" x14ac:dyDescent="0.25">
      <c r="A226" s="271" t="s">
        <v>144</v>
      </c>
      <c r="B226" s="271"/>
      <c r="C226" s="57" t="s">
        <v>435</v>
      </c>
      <c r="D226" s="9">
        <f t="shared" ref="D226:L226" si="516">D227</f>
        <v>800</v>
      </c>
      <c r="E226" s="164">
        <f t="shared" si="516"/>
        <v>-800</v>
      </c>
      <c r="F226" s="175">
        <f t="shared" si="516"/>
        <v>0</v>
      </c>
      <c r="G226" s="9">
        <f t="shared" si="516"/>
        <v>800</v>
      </c>
      <c r="H226" s="164">
        <f t="shared" si="516"/>
        <v>-800</v>
      </c>
      <c r="I226" s="175">
        <f t="shared" si="516"/>
        <v>0</v>
      </c>
      <c r="J226" s="9">
        <f t="shared" si="516"/>
        <v>800</v>
      </c>
      <c r="K226" s="9">
        <f t="shared" si="516"/>
        <v>-800</v>
      </c>
      <c r="L226" s="175">
        <f t="shared" si="516"/>
        <v>0</v>
      </c>
    </row>
    <row r="227" spans="1:12" ht="31.5" hidden="1" outlineLevel="7" x14ac:dyDescent="0.25">
      <c r="A227" s="275" t="s">
        <v>144</v>
      </c>
      <c r="B227" s="275" t="s">
        <v>70</v>
      </c>
      <c r="C227" s="58" t="s">
        <v>71</v>
      </c>
      <c r="D227" s="14">
        <v>800</v>
      </c>
      <c r="E227" s="165">
        <v>-800</v>
      </c>
      <c r="F227" s="176">
        <f>SUM(D227:E227)</f>
        <v>0</v>
      </c>
      <c r="G227" s="11">
        <v>800</v>
      </c>
      <c r="H227" s="165">
        <v>-800</v>
      </c>
      <c r="I227" s="176">
        <f>SUM(G227:H227)</f>
        <v>0</v>
      </c>
      <c r="J227" s="11">
        <v>800</v>
      </c>
      <c r="K227" s="165">
        <v>-800</v>
      </c>
      <c r="L227" s="176">
        <f>SUM(J227:K227)</f>
        <v>0</v>
      </c>
    </row>
    <row r="228" spans="1:12" s="206" customFormat="1" ht="47.25" hidden="1" outlineLevel="5" x14ac:dyDescent="0.25">
      <c r="A228" s="272" t="s">
        <v>144</v>
      </c>
      <c r="B228" s="272"/>
      <c r="C228" s="186" t="s">
        <v>442</v>
      </c>
      <c r="D228" s="23">
        <f t="shared" ref="D228:L228" si="517">D229</f>
        <v>2400</v>
      </c>
      <c r="E228" s="173">
        <f t="shared" si="517"/>
        <v>-2400</v>
      </c>
      <c r="F228" s="177">
        <f t="shared" si="517"/>
        <v>0</v>
      </c>
      <c r="G228" s="23">
        <f t="shared" si="517"/>
        <v>2000</v>
      </c>
      <c r="H228" s="173">
        <f t="shared" si="517"/>
        <v>-2000</v>
      </c>
      <c r="I228" s="177">
        <f t="shared" si="517"/>
        <v>0</v>
      </c>
      <c r="J228" s="23">
        <f t="shared" si="517"/>
        <v>0</v>
      </c>
      <c r="K228" s="173">
        <f t="shared" si="517"/>
        <v>0</v>
      </c>
      <c r="L228" s="177">
        <f t="shared" si="517"/>
        <v>0</v>
      </c>
    </row>
    <row r="229" spans="1:12" s="206" customFormat="1" ht="31.5" hidden="1" outlineLevel="7" x14ac:dyDescent="0.25">
      <c r="A229" s="273" t="s">
        <v>144</v>
      </c>
      <c r="B229" s="273" t="s">
        <v>70</v>
      </c>
      <c r="C229" s="182" t="s">
        <v>71</v>
      </c>
      <c r="D229" s="24">
        <v>2400</v>
      </c>
      <c r="E229" s="174">
        <v>-2400</v>
      </c>
      <c r="F229" s="178">
        <f>SUM(D229:E229)</f>
        <v>0</v>
      </c>
      <c r="G229" s="24">
        <v>2000</v>
      </c>
      <c r="H229" s="174">
        <v>-2000</v>
      </c>
      <c r="I229" s="178">
        <f>SUM(G229:H229)</f>
        <v>0</v>
      </c>
      <c r="J229" s="24"/>
      <c r="K229" s="174"/>
      <c r="L229" s="178">
        <f>SUM(J229:K229)</f>
        <v>0</v>
      </c>
    </row>
    <row r="230" spans="1:12" ht="31.5" outlineLevel="4" collapsed="1" x14ac:dyDescent="0.25">
      <c r="A230" s="271" t="s">
        <v>176</v>
      </c>
      <c r="B230" s="271"/>
      <c r="C230" s="57" t="s">
        <v>177</v>
      </c>
      <c r="D230" s="49">
        <f>D235+D233+D231</f>
        <v>2300.8000000000002</v>
      </c>
      <c r="E230" s="49">
        <f t="shared" ref="E230:F230" si="518">E235+E233+E231</f>
        <v>0</v>
      </c>
      <c r="F230" s="49">
        <f t="shared" si="518"/>
        <v>2300.8000000000002</v>
      </c>
      <c r="G230" s="49">
        <f t="shared" ref="G230:J230" si="519">G235+G233+G231</f>
        <v>2300.8000000000002</v>
      </c>
      <c r="H230" s="49">
        <f t="shared" ref="H230" si="520">H235+H233+H231</f>
        <v>0</v>
      </c>
      <c r="I230" s="49">
        <f t="shared" ref="I230" si="521">I235+I233+I231</f>
        <v>2300.8000000000002</v>
      </c>
      <c r="J230" s="49">
        <f t="shared" si="519"/>
        <v>2300.8000000000002</v>
      </c>
      <c r="K230" s="49">
        <f t="shared" ref="K230" si="522">K235+K233+K231</f>
        <v>0</v>
      </c>
      <c r="L230" s="49">
        <f t="shared" ref="L230" si="523">L235+L233+L231</f>
        <v>2300.8000000000002</v>
      </c>
    </row>
    <row r="231" spans="1:12" ht="15.75" outlineLevel="5" x14ac:dyDescent="0.25">
      <c r="A231" s="271" t="s">
        <v>210</v>
      </c>
      <c r="B231" s="271"/>
      <c r="C231" s="57" t="s">
        <v>211</v>
      </c>
      <c r="D231" s="49">
        <f>D232</f>
        <v>2183.3000000000002</v>
      </c>
      <c r="E231" s="49">
        <f t="shared" ref="E231:F231" si="524">E232</f>
        <v>0</v>
      </c>
      <c r="F231" s="49">
        <f t="shared" si="524"/>
        <v>2183.3000000000002</v>
      </c>
      <c r="G231" s="49">
        <f>G232</f>
        <v>2183.3000000000002</v>
      </c>
      <c r="H231" s="49">
        <f t="shared" ref="H231" si="525">H232</f>
        <v>0</v>
      </c>
      <c r="I231" s="49">
        <f t="shared" ref="I231" si="526">I232</f>
        <v>2183.3000000000002</v>
      </c>
      <c r="J231" s="49">
        <f>J232</f>
        <v>2183.3000000000002</v>
      </c>
      <c r="K231" s="49">
        <f t="shared" ref="K231" si="527">K232</f>
        <v>0</v>
      </c>
      <c r="L231" s="49">
        <f t="shared" ref="L231" si="528">L232</f>
        <v>2183.3000000000002</v>
      </c>
    </row>
    <row r="232" spans="1:12" ht="31.5" outlineLevel="7" x14ac:dyDescent="0.25">
      <c r="A232" s="275" t="s">
        <v>210</v>
      </c>
      <c r="B232" s="275" t="s">
        <v>70</v>
      </c>
      <c r="C232" s="58" t="s">
        <v>71</v>
      </c>
      <c r="D232" s="51">
        <v>2183.3000000000002</v>
      </c>
      <c r="E232" s="51"/>
      <c r="F232" s="51">
        <f>SUM(D232:E232)</f>
        <v>2183.3000000000002</v>
      </c>
      <c r="G232" s="51">
        <v>2183.3000000000002</v>
      </c>
      <c r="H232" s="51"/>
      <c r="I232" s="51">
        <f>SUM(G232:H232)</f>
        <v>2183.3000000000002</v>
      </c>
      <c r="J232" s="51">
        <v>2183.3000000000002</v>
      </c>
      <c r="K232" s="51"/>
      <c r="L232" s="51">
        <f>SUM(J232:K232)</f>
        <v>2183.3000000000002</v>
      </c>
    </row>
    <row r="233" spans="1:12" ht="47.25" outlineLevel="5" x14ac:dyDescent="0.25">
      <c r="A233" s="271" t="s">
        <v>212</v>
      </c>
      <c r="B233" s="271"/>
      <c r="C233" s="57" t="s">
        <v>213</v>
      </c>
      <c r="D233" s="49">
        <f>D234</f>
        <v>112</v>
      </c>
      <c r="E233" s="49">
        <f t="shared" ref="E233:F233" si="529">E234</f>
        <v>0</v>
      </c>
      <c r="F233" s="49">
        <f t="shared" si="529"/>
        <v>112</v>
      </c>
      <c r="G233" s="49">
        <f>G234</f>
        <v>112</v>
      </c>
      <c r="H233" s="49">
        <f t="shared" ref="H233" si="530">H234</f>
        <v>0</v>
      </c>
      <c r="I233" s="49">
        <f t="shared" ref="I233" si="531">I234</f>
        <v>112</v>
      </c>
      <c r="J233" s="49">
        <f>J234</f>
        <v>112</v>
      </c>
      <c r="K233" s="49">
        <f t="shared" ref="K233" si="532">K234</f>
        <v>0</v>
      </c>
      <c r="L233" s="49">
        <f t="shared" ref="L233" si="533">L234</f>
        <v>112</v>
      </c>
    </row>
    <row r="234" spans="1:12" ht="31.5" outlineLevel="7" x14ac:dyDescent="0.25">
      <c r="A234" s="275" t="s">
        <v>212</v>
      </c>
      <c r="B234" s="275" t="s">
        <v>70</v>
      </c>
      <c r="C234" s="58" t="s">
        <v>71</v>
      </c>
      <c r="D234" s="51">
        <v>112</v>
      </c>
      <c r="E234" s="51"/>
      <c r="F234" s="51">
        <f>SUM(D234:E234)</f>
        <v>112</v>
      </c>
      <c r="G234" s="51">
        <v>112</v>
      </c>
      <c r="H234" s="51"/>
      <c r="I234" s="51">
        <f>SUM(G234:H234)</f>
        <v>112</v>
      </c>
      <c r="J234" s="51">
        <v>112</v>
      </c>
      <c r="K234" s="51"/>
      <c r="L234" s="51">
        <f>SUM(J234:K234)</f>
        <v>112</v>
      </c>
    </row>
    <row r="235" spans="1:12" ht="47.25" outlineLevel="5" x14ac:dyDescent="0.25">
      <c r="A235" s="271" t="s">
        <v>178</v>
      </c>
      <c r="B235" s="271"/>
      <c r="C235" s="57" t="s">
        <v>425</v>
      </c>
      <c r="D235" s="49">
        <f>D236</f>
        <v>5.5</v>
      </c>
      <c r="E235" s="49">
        <f t="shared" ref="E235:F235" si="534">E236</f>
        <v>0</v>
      </c>
      <c r="F235" s="49">
        <f t="shared" si="534"/>
        <v>5.5</v>
      </c>
      <c r="G235" s="49">
        <f>G236</f>
        <v>5.5</v>
      </c>
      <c r="H235" s="49">
        <f t="shared" ref="H235" si="535">H236</f>
        <v>0</v>
      </c>
      <c r="I235" s="49">
        <f t="shared" ref="I235" si="536">I236</f>
        <v>5.5</v>
      </c>
      <c r="J235" s="49">
        <f>J236</f>
        <v>5.5</v>
      </c>
      <c r="K235" s="49">
        <f t="shared" ref="K235" si="537">K236</f>
        <v>0</v>
      </c>
      <c r="L235" s="49">
        <f t="shared" ref="L235" si="538">L236</f>
        <v>5.5</v>
      </c>
    </row>
    <row r="236" spans="1:12" ht="31.5" outlineLevel="7" x14ac:dyDescent="0.25">
      <c r="A236" s="275" t="s">
        <v>178</v>
      </c>
      <c r="B236" s="275" t="s">
        <v>70</v>
      </c>
      <c r="C236" s="58" t="s">
        <v>71</v>
      </c>
      <c r="D236" s="51">
        <v>5.5</v>
      </c>
      <c r="E236" s="51"/>
      <c r="F236" s="51">
        <f>SUM(D236:E236)</f>
        <v>5.5</v>
      </c>
      <c r="G236" s="51">
        <v>5.5</v>
      </c>
      <c r="H236" s="51"/>
      <c r="I236" s="51">
        <f>SUM(G236:H236)</f>
        <v>5.5</v>
      </c>
      <c r="J236" s="51">
        <v>5.5</v>
      </c>
      <c r="K236" s="51"/>
      <c r="L236" s="51">
        <f>SUM(J236:K236)</f>
        <v>5.5</v>
      </c>
    </row>
    <row r="237" spans="1:12" ht="50.25" customHeight="1" outlineLevel="4" x14ac:dyDescent="0.25">
      <c r="A237" s="271" t="s">
        <v>214</v>
      </c>
      <c r="B237" s="271"/>
      <c r="C237" s="57" t="s">
        <v>215</v>
      </c>
      <c r="D237" s="49">
        <f>D240+D238</f>
        <v>13105.4</v>
      </c>
      <c r="E237" s="49">
        <f>E240+E238+E242+E244</f>
        <v>14955.14767</v>
      </c>
      <c r="F237" s="49">
        <f t="shared" ref="F237:L237" si="539">F240+F238+F242+F244</f>
        <v>28060.54767</v>
      </c>
      <c r="G237" s="49">
        <f t="shared" si="539"/>
        <v>17044.400000000001</v>
      </c>
      <c r="H237" s="49">
        <f t="shared" si="539"/>
        <v>-0.65959999999999996</v>
      </c>
      <c r="I237" s="49">
        <f t="shared" si="539"/>
        <v>17043.740399999999</v>
      </c>
      <c r="J237" s="49">
        <f t="shared" si="539"/>
        <v>14979.4</v>
      </c>
      <c r="K237" s="49">
        <f t="shared" si="539"/>
        <v>-1.5419999999999996E-2</v>
      </c>
      <c r="L237" s="49">
        <f t="shared" si="539"/>
        <v>14979.38458</v>
      </c>
    </row>
    <row r="238" spans="1:12" ht="51.75" customHeight="1" outlineLevel="5" x14ac:dyDescent="0.25">
      <c r="A238" s="262" t="s">
        <v>216</v>
      </c>
      <c r="B238" s="262"/>
      <c r="C238" s="20" t="s">
        <v>654</v>
      </c>
      <c r="D238" s="9">
        <f t="shared" ref="D238:L238" si="540">D239</f>
        <v>1311</v>
      </c>
      <c r="E238" s="9">
        <f t="shared" si="540"/>
        <v>-0.51566999999999996</v>
      </c>
      <c r="F238" s="9">
        <f t="shared" si="540"/>
        <v>1310.48433</v>
      </c>
      <c r="G238" s="9">
        <f t="shared" si="540"/>
        <v>1705</v>
      </c>
      <c r="H238" s="9">
        <f t="shared" si="540"/>
        <v>-0.62595999999999996</v>
      </c>
      <c r="I238" s="9">
        <f t="shared" si="540"/>
        <v>1704.3740399999999</v>
      </c>
      <c r="J238" s="9">
        <f t="shared" si="540"/>
        <v>1498</v>
      </c>
      <c r="K238" s="9">
        <f t="shared" si="540"/>
        <v>-6.1539999999999997E-2</v>
      </c>
      <c r="L238" s="9">
        <f t="shared" si="540"/>
        <v>1497.9384600000001</v>
      </c>
    </row>
    <row r="239" spans="1:12" ht="31.5" outlineLevel="7" x14ac:dyDescent="0.25">
      <c r="A239" s="263" t="s">
        <v>216</v>
      </c>
      <c r="B239" s="263" t="s">
        <v>70</v>
      </c>
      <c r="C239" s="22" t="s">
        <v>71</v>
      </c>
      <c r="D239" s="11">
        <v>1311</v>
      </c>
      <c r="E239" s="183">
        <v>-0.51566999999999996</v>
      </c>
      <c r="F239" s="13">
        <f>SUM(D239:E239)</f>
        <v>1310.48433</v>
      </c>
      <c r="G239" s="11">
        <v>1705</v>
      </c>
      <c r="H239" s="183">
        <v>-0.62595999999999996</v>
      </c>
      <c r="I239" s="13">
        <f>SUM(G239:H239)</f>
        <v>1704.3740399999999</v>
      </c>
      <c r="J239" s="11">
        <v>1498</v>
      </c>
      <c r="K239" s="183">
        <v>-6.1539999999999997E-2</v>
      </c>
      <c r="L239" s="13">
        <f>SUM(J239:K239)</f>
        <v>1497.9384600000001</v>
      </c>
    </row>
    <row r="240" spans="1:12" s="206" customFormat="1" ht="51.75" customHeight="1" outlineLevel="5" x14ac:dyDescent="0.25">
      <c r="A240" s="264" t="s">
        <v>216</v>
      </c>
      <c r="B240" s="264"/>
      <c r="C240" s="27" t="s">
        <v>655</v>
      </c>
      <c r="D240" s="23">
        <f t="shared" ref="D240:L240" si="541">D241</f>
        <v>11794.4</v>
      </c>
      <c r="E240" s="23">
        <f t="shared" si="541"/>
        <v>-4.1059999999999999E-2</v>
      </c>
      <c r="F240" s="23">
        <f t="shared" si="541"/>
        <v>11794.35894</v>
      </c>
      <c r="G240" s="23">
        <f t="shared" si="541"/>
        <v>15339.4</v>
      </c>
      <c r="H240" s="23">
        <f t="shared" si="541"/>
        <v>-3.3640000000000003E-2</v>
      </c>
      <c r="I240" s="23">
        <f t="shared" si="541"/>
        <v>15339.36636</v>
      </c>
      <c r="J240" s="23">
        <f t="shared" si="541"/>
        <v>13481.4</v>
      </c>
      <c r="K240" s="23">
        <f t="shared" si="541"/>
        <v>4.6120000000000001E-2</v>
      </c>
      <c r="L240" s="23">
        <f t="shared" si="541"/>
        <v>13481.446120000001</v>
      </c>
    </row>
    <row r="241" spans="1:12" s="206" customFormat="1" ht="31.5" outlineLevel="7" x14ac:dyDescent="0.25">
      <c r="A241" s="265" t="s">
        <v>216</v>
      </c>
      <c r="B241" s="265" t="s">
        <v>70</v>
      </c>
      <c r="C241" s="28" t="s">
        <v>71</v>
      </c>
      <c r="D241" s="24">
        <v>11794.4</v>
      </c>
      <c r="E241" s="188">
        <v>-4.1059999999999999E-2</v>
      </c>
      <c r="F241" s="34">
        <f>SUM(D241:E241)</f>
        <v>11794.35894</v>
      </c>
      <c r="G241" s="24">
        <v>15339.4</v>
      </c>
      <c r="H241" s="188">
        <v>-3.3640000000000003E-2</v>
      </c>
      <c r="I241" s="34">
        <f>SUM(G241:H241)</f>
        <v>15339.36636</v>
      </c>
      <c r="J241" s="24">
        <v>13481.4</v>
      </c>
      <c r="K241" s="188">
        <v>4.6120000000000001E-2</v>
      </c>
      <c r="L241" s="34">
        <f>SUM(J241:K241)</f>
        <v>13481.446120000001</v>
      </c>
    </row>
    <row r="242" spans="1:12" ht="31.5" outlineLevel="7" x14ac:dyDescent="0.25">
      <c r="A242" s="262" t="s">
        <v>865</v>
      </c>
      <c r="B242" s="265"/>
      <c r="C242" s="20" t="s">
        <v>862</v>
      </c>
      <c r="D242" s="24"/>
      <c r="E242" s="9">
        <f t="shared" ref="E242:F242" si="542">E243</f>
        <v>3738.9261000000001</v>
      </c>
      <c r="F242" s="9">
        <f t="shared" si="542"/>
        <v>3738.9261000000001</v>
      </c>
      <c r="G242" s="11"/>
      <c r="H242" s="51"/>
      <c r="I242" s="51"/>
      <c r="J242" s="11"/>
      <c r="K242" s="51"/>
      <c r="L242" s="51"/>
    </row>
    <row r="243" spans="1:12" ht="31.5" outlineLevel="7" x14ac:dyDescent="0.25">
      <c r="A243" s="263" t="s">
        <v>865</v>
      </c>
      <c r="B243" s="263" t="s">
        <v>70</v>
      </c>
      <c r="C243" s="22" t="s">
        <v>71</v>
      </c>
      <c r="D243" s="24"/>
      <c r="E243" s="13">
        <v>3738.9261000000001</v>
      </c>
      <c r="F243" s="13">
        <f>SUM(D243:E243)</f>
        <v>3738.9261000000001</v>
      </c>
      <c r="G243" s="11"/>
      <c r="H243" s="51"/>
      <c r="I243" s="51"/>
      <c r="J243" s="11"/>
      <c r="K243" s="51"/>
      <c r="L243" s="51"/>
    </row>
    <row r="244" spans="1:12" ht="31.5" outlineLevel="7" x14ac:dyDescent="0.25">
      <c r="A244" s="264" t="s">
        <v>865</v>
      </c>
      <c r="B244" s="265"/>
      <c r="C244" s="27" t="s">
        <v>864</v>
      </c>
      <c r="D244" s="24"/>
      <c r="E244" s="23">
        <f t="shared" ref="E244:F244" si="543">E245</f>
        <v>11216.7783</v>
      </c>
      <c r="F244" s="23">
        <f t="shared" si="543"/>
        <v>11216.7783</v>
      </c>
      <c r="G244" s="11"/>
      <c r="H244" s="51"/>
      <c r="I244" s="51"/>
      <c r="J244" s="11"/>
      <c r="K244" s="51"/>
      <c r="L244" s="51"/>
    </row>
    <row r="245" spans="1:12" ht="31.5" outlineLevel="7" x14ac:dyDescent="0.25">
      <c r="A245" s="265" t="s">
        <v>865</v>
      </c>
      <c r="B245" s="265" t="s">
        <v>70</v>
      </c>
      <c r="C245" s="28" t="s">
        <v>71</v>
      </c>
      <c r="D245" s="24"/>
      <c r="E245" s="34">
        <v>11216.7783</v>
      </c>
      <c r="F245" s="34">
        <f>SUM(D245:E245)</f>
        <v>11216.7783</v>
      </c>
      <c r="G245" s="11"/>
      <c r="H245" s="51"/>
      <c r="I245" s="51"/>
      <c r="J245" s="11"/>
      <c r="K245" s="51"/>
      <c r="L245" s="51"/>
    </row>
    <row r="246" spans="1:12" ht="15.75" outlineLevel="4" x14ac:dyDescent="0.25">
      <c r="A246" s="271" t="s">
        <v>217</v>
      </c>
      <c r="B246" s="271"/>
      <c r="C246" s="57" t="s">
        <v>204</v>
      </c>
      <c r="D246" s="49">
        <f>D251+D247</f>
        <v>2720</v>
      </c>
      <c r="E246" s="49">
        <f>E251+E247+E249</f>
        <v>6.8790000000035434E-2</v>
      </c>
      <c r="F246" s="49">
        <f t="shared" ref="F246:L246" si="544">F251+F247+F249</f>
        <v>2720.0687900000003</v>
      </c>
      <c r="G246" s="49">
        <f t="shared" si="544"/>
        <v>9746.7999999999993</v>
      </c>
      <c r="H246" s="49">
        <f t="shared" si="544"/>
        <v>-7.6540000000022701E-2</v>
      </c>
      <c r="I246" s="49">
        <f t="shared" si="544"/>
        <v>9746.7234599999992</v>
      </c>
      <c r="J246" s="49">
        <f t="shared" si="544"/>
        <v>13771.6</v>
      </c>
      <c r="K246" s="49">
        <f t="shared" si="544"/>
        <v>-5.5839999999079737E-2</v>
      </c>
      <c r="L246" s="49">
        <f t="shared" si="544"/>
        <v>13771.544160000001</v>
      </c>
    </row>
    <row r="247" spans="1:12" ht="47.25" outlineLevel="5" x14ac:dyDescent="0.25">
      <c r="A247" s="262" t="s">
        <v>218</v>
      </c>
      <c r="B247" s="262"/>
      <c r="C247" s="20" t="s">
        <v>561</v>
      </c>
      <c r="D247" s="9">
        <f t="shared" ref="D247:L247" si="545">D248</f>
        <v>816</v>
      </c>
      <c r="E247" s="9">
        <f t="shared" si="545"/>
        <v>2.0639999999999999E-2</v>
      </c>
      <c r="F247" s="9">
        <f t="shared" si="545"/>
        <v>816.02063999999996</v>
      </c>
      <c r="G247" s="9">
        <f t="shared" si="545"/>
        <v>2924.1</v>
      </c>
      <c r="H247" s="9">
        <f t="shared" si="545"/>
        <v>-8.2960000000000006E-2</v>
      </c>
      <c r="I247" s="9">
        <f t="shared" si="545"/>
        <v>2924.0170399999997</v>
      </c>
      <c r="J247" s="9">
        <f t="shared" si="545"/>
        <v>4131.5</v>
      </c>
      <c r="K247" s="9">
        <f t="shared" si="545"/>
        <v>-3.6749999999999998E-2</v>
      </c>
      <c r="L247" s="9">
        <f t="shared" si="545"/>
        <v>4131.4632499999998</v>
      </c>
    </row>
    <row r="248" spans="1:12" ht="31.5" outlineLevel="7" x14ac:dyDescent="0.25">
      <c r="A248" s="263" t="s">
        <v>218</v>
      </c>
      <c r="B248" s="263" t="s">
        <v>70</v>
      </c>
      <c r="C248" s="22" t="s">
        <v>71</v>
      </c>
      <c r="D248" s="11">
        <v>816</v>
      </c>
      <c r="E248" s="183">
        <v>2.0639999999999999E-2</v>
      </c>
      <c r="F248" s="13">
        <f>SUM(D248:E248)</f>
        <v>816.02063999999996</v>
      </c>
      <c r="G248" s="11">
        <v>2924.1</v>
      </c>
      <c r="H248" s="183">
        <v>-8.2960000000000006E-2</v>
      </c>
      <c r="I248" s="13">
        <f>SUM(G248:H248)</f>
        <v>2924.0170399999997</v>
      </c>
      <c r="J248" s="11">
        <v>4131.5</v>
      </c>
      <c r="K248" s="183">
        <v>-3.6749999999999998E-2</v>
      </c>
      <c r="L248" s="13">
        <f>SUM(J248:K248)</f>
        <v>4131.4632499999998</v>
      </c>
    </row>
    <row r="249" spans="1:12" ht="47.25" outlineLevel="7" x14ac:dyDescent="0.25">
      <c r="A249" s="264" t="s">
        <v>218</v>
      </c>
      <c r="B249" s="264"/>
      <c r="C249" s="27" t="s">
        <v>870</v>
      </c>
      <c r="D249" s="11"/>
      <c r="E249" s="23">
        <f>E250</f>
        <v>1808.84574</v>
      </c>
      <c r="F249" s="23">
        <f>F250</f>
        <v>1808.84574</v>
      </c>
      <c r="G249" s="24"/>
      <c r="H249" s="23">
        <f>H250</f>
        <v>6481.5711000000001</v>
      </c>
      <c r="I249" s="23">
        <f>I250</f>
        <v>6481.5711000000001</v>
      </c>
      <c r="J249" s="24"/>
      <c r="K249" s="23">
        <f>K250</f>
        <v>9158.0768599999992</v>
      </c>
      <c r="L249" s="23">
        <f>L250</f>
        <v>9158.0768599999992</v>
      </c>
    </row>
    <row r="250" spans="1:12" ht="31.5" outlineLevel="7" x14ac:dyDescent="0.25">
      <c r="A250" s="265" t="s">
        <v>218</v>
      </c>
      <c r="B250" s="265" t="s">
        <v>70</v>
      </c>
      <c r="C250" s="28" t="s">
        <v>71</v>
      </c>
      <c r="D250" s="11"/>
      <c r="E250" s="188">
        <v>1808.84574</v>
      </c>
      <c r="F250" s="34">
        <f>SUM(D250:E250)</f>
        <v>1808.84574</v>
      </c>
      <c r="G250" s="24"/>
      <c r="H250" s="188">
        <v>6481.5711000000001</v>
      </c>
      <c r="I250" s="34">
        <f>SUM(G250:H250)</f>
        <v>6481.5711000000001</v>
      </c>
      <c r="J250" s="24"/>
      <c r="K250" s="188">
        <v>9158.0768599999992</v>
      </c>
      <c r="L250" s="34">
        <f>SUM(J250:K250)</f>
        <v>9158.0768599999992</v>
      </c>
    </row>
    <row r="251" spans="1:12" s="206" customFormat="1" ht="47.25" outlineLevel="5" x14ac:dyDescent="0.25">
      <c r="A251" s="264" t="s">
        <v>218</v>
      </c>
      <c r="B251" s="264"/>
      <c r="C251" s="27" t="s">
        <v>443</v>
      </c>
      <c r="D251" s="23">
        <f t="shared" ref="D251:L251" si="546">D252</f>
        <v>1904</v>
      </c>
      <c r="E251" s="23">
        <f t="shared" si="546"/>
        <v>-1808.7975899999999</v>
      </c>
      <c r="F251" s="23">
        <f t="shared" si="546"/>
        <v>95.2024100000001</v>
      </c>
      <c r="G251" s="23">
        <f t="shared" si="546"/>
        <v>6822.7</v>
      </c>
      <c r="H251" s="23">
        <f t="shared" si="546"/>
        <v>-6481.5646800000004</v>
      </c>
      <c r="I251" s="23">
        <f t="shared" si="546"/>
        <v>341.13531999999941</v>
      </c>
      <c r="J251" s="23">
        <f t="shared" si="546"/>
        <v>9640.1</v>
      </c>
      <c r="K251" s="23">
        <f t="shared" si="546"/>
        <v>-9158.095949999999</v>
      </c>
      <c r="L251" s="23">
        <f t="shared" si="546"/>
        <v>482.00405000000137</v>
      </c>
    </row>
    <row r="252" spans="1:12" s="206" customFormat="1" ht="31.5" outlineLevel="7" x14ac:dyDescent="0.25">
      <c r="A252" s="265" t="s">
        <v>218</v>
      </c>
      <c r="B252" s="265" t="s">
        <v>70</v>
      </c>
      <c r="C252" s="28" t="s">
        <v>71</v>
      </c>
      <c r="D252" s="24">
        <v>1904</v>
      </c>
      <c r="E252" s="188">
        <f>-1808.84574+0.04815</f>
        <v>-1808.7975899999999</v>
      </c>
      <c r="F252" s="34">
        <f>SUM(D252:E252)</f>
        <v>95.2024100000001</v>
      </c>
      <c r="G252" s="24">
        <v>6822.7</v>
      </c>
      <c r="H252" s="188">
        <f>-6481.5711+0.00642</f>
        <v>-6481.5646800000004</v>
      </c>
      <c r="I252" s="34">
        <f>SUM(G252:H252)</f>
        <v>341.13531999999941</v>
      </c>
      <c r="J252" s="24">
        <v>9640.1</v>
      </c>
      <c r="K252" s="188">
        <f>-9158.07686-0.01909</f>
        <v>-9158.095949999999</v>
      </c>
      <c r="L252" s="34">
        <f>SUM(J252:K252)</f>
        <v>482.00405000000137</v>
      </c>
    </row>
    <row r="253" spans="1:12" ht="31.5" outlineLevel="4" x14ac:dyDescent="0.25">
      <c r="A253" s="271" t="s">
        <v>219</v>
      </c>
      <c r="B253" s="271"/>
      <c r="C253" s="57" t="s">
        <v>466</v>
      </c>
      <c r="D253" s="49">
        <f>D254+D258+D256</f>
        <v>37394.9</v>
      </c>
      <c r="E253" s="49">
        <f t="shared" ref="E253:F253" si="547">E254+E258+E256</f>
        <v>-0.62038000000000004</v>
      </c>
      <c r="F253" s="49">
        <f t="shared" si="547"/>
        <v>37394.279620000001</v>
      </c>
      <c r="G253" s="49">
        <f>G254+G258+G256</f>
        <v>41428.300000000003</v>
      </c>
      <c r="H253" s="49">
        <f t="shared" ref="H253" si="548">H254+H258+H256</f>
        <v>-0.13643</v>
      </c>
      <c r="I253" s="49">
        <f t="shared" ref="I253" si="549">I254+I258+I256</f>
        <v>41428.163570000004</v>
      </c>
      <c r="J253" s="49">
        <f>J254+J258+J256</f>
        <v>41309.4</v>
      </c>
      <c r="K253" s="49">
        <f t="shared" ref="K253" si="550">K254+K258+K256</f>
        <v>-3.3270000000000001E-2</v>
      </c>
      <c r="L253" s="49">
        <f t="shared" ref="L253" si="551">L254+L258+L256</f>
        <v>41309.366730000002</v>
      </c>
    </row>
    <row r="254" spans="1:12" ht="47.25" outlineLevel="5" x14ac:dyDescent="0.25">
      <c r="A254" s="262" t="s">
        <v>220</v>
      </c>
      <c r="B254" s="262"/>
      <c r="C254" s="20" t="s">
        <v>653</v>
      </c>
      <c r="D254" s="9">
        <f t="shared" ref="D254:L254" si="552">D255</f>
        <v>3740</v>
      </c>
      <c r="E254" s="9">
        <f t="shared" si="552"/>
        <v>-0.57203999999999999</v>
      </c>
      <c r="F254" s="9">
        <f t="shared" si="552"/>
        <v>3739.42796</v>
      </c>
      <c r="G254" s="9">
        <f t="shared" si="552"/>
        <v>4143</v>
      </c>
      <c r="H254" s="9">
        <f t="shared" si="552"/>
        <v>-0.18364</v>
      </c>
      <c r="I254" s="9">
        <f t="shared" si="552"/>
        <v>4142.8163599999998</v>
      </c>
      <c r="J254" s="9">
        <f t="shared" si="552"/>
        <v>4131</v>
      </c>
      <c r="K254" s="9">
        <f t="shared" si="552"/>
        <v>-6.3329999999999997E-2</v>
      </c>
      <c r="L254" s="9">
        <f t="shared" si="552"/>
        <v>4130.93667</v>
      </c>
    </row>
    <row r="255" spans="1:12" ht="31.5" outlineLevel="7" x14ac:dyDescent="0.25">
      <c r="A255" s="263" t="s">
        <v>220</v>
      </c>
      <c r="B255" s="263" t="s">
        <v>70</v>
      </c>
      <c r="C255" s="22" t="s">
        <v>71</v>
      </c>
      <c r="D255" s="11">
        <v>3740</v>
      </c>
      <c r="E255" s="183">
        <v>-0.57203999999999999</v>
      </c>
      <c r="F255" s="13">
        <f>SUM(D255:E255)</f>
        <v>3739.42796</v>
      </c>
      <c r="G255" s="11">
        <v>4143</v>
      </c>
      <c r="H255" s="183">
        <v>-0.18364</v>
      </c>
      <c r="I255" s="13">
        <f>SUM(G255:H255)</f>
        <v>4142.8163599999998</v>
      </c>
      <c r="J255" s="11">
        <v>4131</v>
      </c>
      <c r="K255" s="183">
        <v>-6.3329999999999997E-2</v>
      </c>
      <c r="L255" s="13">
        <f>SUM(J255:K255)</f>
        <v>4130.93667</v>
      </c>
    </row>
    <row r="256" spans="1:12" s="206" customFormat="1" ht="47.25" outlineLevel="7" x14ac:dyDescent="0.25">
      <c r="A256" s="264" t="s">
        <v>220</v>
      </c>
      <c r="B256" s="264"/>
      <c r="C256" s="27" t="s">
        <v>637</v>
      </c>
      <c r="D256" s="23">
        <f t="shared" ref="D256:L256" si="553">D257</f>
        <v>31972.2</v>
      </c>
      <c r="E256" s="23">
        <f t="shared" si="553"/>
        <v>-9.0920000000000001E-2</v>
      </c>
      <c r="F256" s="23">
        <f t="shared" si="553"/>
        <v>31972.109080000002</v>
      </c>
      <c r="G256" s="23">
        <f t="shared" si="553"/>
        <v>35421</v>
      </c>
      <c r="H256" s="23">
        <f t="shared" si="553"/>
        <v>7.9850000000000004E-2</v>
      </c>
      <c r="I256" s="23">
        <f t="shared" si="553"/>
        <v>35421.079850000002</v>
      </c>
      <c r="J256" s="23">
        <f t="shared" si="553"/>
        <v>35319.5</v>
      </c>
      <c r="K256" s="23">
        <f t="shared" si="553"/>
        <v>8.5599999999999999E-3</v>
      </c>
      <c r="L256" s="23">
        <f t="shared" si="553"/>
        <v>35319.508560000002</v>
      </c>
    </row>
    <row r="257" spans="1:12" s="206" customFormat="1" ht="31.5" outlineLevel="7" x14ac:dyDescent="0.25">
      <c r="A257" s="265" t="s">
        <v>220</v>
      </c>
      <c r="B257" s="265" t="s">
        <v>70</v>
      </c>
      <c r="C257" s="28" t="s">
        <v>71</v>
      </c>
      <c r="D257" s="24">
        <v>31972.2</v>
      </c>
      <c r="E257" s="188">
        <v>-9.0920000000000001E-2</v>
      </c>
      <c r="F257" s="34">
        <f>SUM(D257:E257)</f>
        <v>31972.109080000002</v>
      </c>
      <c r="G257" s="24">
        <v>35421</v>
      </c>
      <c r="H257" s="188">
        <v>7.9850000000000004E-2</v>
      </c>
      <c r="I257" s="34">
        <f>SUM(G257:H257)</f>
        <v>35421.079850000002</v>
      </c>
      <c r="J257" s="24">
        <v>35319.5</v>
      </c>
      <c r="K257" s="188">
        <v>8.5599999999999999E-3</v>
      </c>
      <c r="L257" s="34">
        <f>SUM(J257:K257)</f>
        <v>35319.508560000002</v>
      </c>
    </row>
    <row r="258" spans="1:12" s="206" customFormat="1" ht="47.25" outlineLevel="5" x14ac:dyDescent="0.25">
      <c r="A258" s="264" t="s">
        <v>220</v>
      </c>
      <c r="B258" s="264"/>
      <c r="C258" s="27" t="s">
        <v>656</v>
      </c>
      <c r="D258" s="23">
        <f t="shared" ref="D258:L258" si="554">D259</f>
        <v>1682.7</v>
      </c>
      <c r="E258" s="23">
        <f t="shared" si="554"/>
        <v>4.258E-2</v>
      </c>
      <c r="F258" s="23">
        <f t="shared" si="554"/>
        <v>1682.7425800000001</v>
      </c>
      <c r="G258" s="23">
        <f t="shared" si="554"/>
        <v>1864.3</v>
      </c>
      <c r="H258" s="23">
        <f t="shared" si="554"/>
        <v>-3.2640000000000002E-2</v>
      </c>
      <c r="I258" s="23">
        <f t="shared" si="554"/>
        <v>1864.2673600000001</v>
      </c>
      <c r="J258" s="23">
        <f t="shared" si="554"/>
        <v>1858.9</v>
      </c>
      <c r="K258" s="23">
        <f t="shared" si="554"/>
        <v>2.1499999999999998E-2</v>
      </c>
      <c r="L258" s="23">
        <f t="shared" si="554"/>
        <v>1858.9215000000002</v>
      </c>
    </row>
    <row r="259" spans="1:12" s="206" customFormat="1" ht="31.5" outlineLevel="7" x14ac:dyDescent="0.25">
      <c r="A259" s="265" t="s">
        <v>220</v>
      </c>
      <c r="B259" s="265" t="s">
        <v>70</v>
      </c>
      <c r="C259" s="28" t="s">
        <v>71</v>
      </c>
      <c r="D259" s="24">
        <v>1682.7</v>
      </c>
      <c r="E259" s="188">
        <v>4.258E-2</v>
      </c>
      <c r="F259" s="34">
        <f>SUM(D259:E259)</f>
        <v>1682.7425800000001</v>
      </c>
      <c r="G259" s="24">
        <v>1864.3</v>
      </c>
      <c r="H259" s="188">
        <v>-3.2640000000000002E-2</v>
      </c>
      <c r="I259" s="34">
        <f>SUM(G259:H259)</f>
        <v>1864.2673600000001</v>
      </c>
      <c r="J259" s="24">
        <v>1858.9</v>
      </c>
      <c r="K259" s="188">
        <v>2.1499999999999998E-2</v>
      </c>
      <c r="L259" s="34">
        <f>SUM(J259:K259)</f>
        <v>1858.9215000000002</v>
      </c>
    </row>
    <row r="260" spans="1:12" ht="47.25" outlineLevel="3" x14ac:dyDescent="0.25">
      <c r="A260" s="271" t="s">
        <v>196</v>
      </c>
      <c r="B260" s="271"/>
      <c r="C260" s="57" t="s">
        <v>197</v>
      </c>
      <c r="D260" s="49">
        <f>D261+D267+D270</f>
        <v>12861.800000000001</v>
      </c>
      <c r="E260" s="49">
        <f t="shared" ref="E260:F260" si="555">E261+E267+E270</f>
        <v>0</v>
      </c>
      <c r="F260" s="49">
        <f t="shared" si="555"/>
        <v>12861.800000000001</v>
      </c>
      <c r="G260" s="49">
        <f>G261+G267+G270</f>
        <v>4995.5</v>
      </c>
      <c r="H260" s="49">
        <f t="shared" ref="H260" si="556">H261+H267+H270</f>
        <v>0</v>
      </c>
      <c r="I260" s="49">
        <f t="shared" ref="I260" si="557">I261+I267+I270</f>
        <v>4995.5</v>
      </c>
      <c r="J260" s="49">
        <f>J261+J267+J270</f>
        <v>4346.8</v>
      </c>
      <c r="K260" s="49">
        <f t="shared" ref="K260" si="558">K261+K267+K270</f>
        <v>0</v>
      </c>
      <c r="L260" s="49">
        <f t="shared" ref="L260" si="559">L261+L267+L270</f>
        <v>4346.8</v>
      </c>
    </row>
    <row r="261" spans="1:12" ht="35.25" customHeight="1" outlineLevel="4" x14ac:dyDescent="0.25">
      <c r="A261" s="271" t="s">
        <v>198</v>
      </c>
      <c r="B261" s="271"/>
      <c r="C261" s="57" t="s">
        <v>199</v>
      </c>
      <c r="D261" s="49">
        <f>D262+D265</f>
        <v>8687.7000000000007</v>
      </c>
      <c r="E261" s="49">
        <f t="shared" ref="E261:F261" si="560">E262+E265</f>
        <v>0</v>
      </c>
      <c r="F261" s="49">
        <f t="shared" si="560"/>
        <v>8687.7000000000007</v>
      </c>
      <c r="G261" s="49">
        <f t="shared" ref="G261:J261" si="561">G262+G265</f>
        <v>4995.5</v>
      </c>
      <c r="H261" s="49">
        <f t="shared" ref="H261" si="562">H262+H265</f>
        <v>0</v>
      </c>
      <c r="I261" s="49">
        <f t="shared" ref="I261" si="563">I262+I265</f>
        <v>4995.5</v>
      </c>
      <c r="J261" s="49">
        <f t="shared" si="561"/>
        <v>4346.8</v>
      </c>
      <c r="K261" s="49">
        <f t="shared" ref="K261" si="564">K262+K265</f>
        <v>0</v>
      </c>
      <c r="L261" s="49">
        <f t="shared" ref="L261" si="565">L262+L265</f>
        <v>4346.8</v>
      </c>
    </row>
    <row r="262" spans="1:12" ht="49.5" customHeight="1" outlineLevel="5" x14ac:dyDescent="0.25">
      <c r="A262" s="262" t="s">
        <v>200</v>
      </c>
      <c r="B262" s="262"/>
      <c r="C262" s="20" t="s">
        <v>201</v>
      </c>
      <c r="D262" s="9">
        <f>D264+D263</f>
        <v>6687.7</v>
      </c>
      <c r="E262" s="9">
        <f t="shared" ref="E262:F262" si="566">E264+E263</f>
        <v>0</v>
      </c>
      <c r="F262" s="9">
        <f t="shared" si="566"/>
        <v>6687.7</v>
      </c>
      <c r="G262" s="9">
        <f t="shared" ref="G262:J262" si="567">G264+G263</f>
        <v>3455.5</v>
      </c>
      <c r="H262" s="9">
        <f t="shared" ref="H262" si="568">H264+H263</f>
        <v>0</v>
      </c>
      <c r="I262" s="9">
        <f t="shared" ref="I262" si="569">I264+I263</f>
        <v>3455.5</v>
      </c>
      <c r="J262" s="9">
        <f t="shared" si="567"/>
        <v>3006.8</v>
      </c>
      <c r="K262" s="9">
        <f t="shared" ref="K262" si="570">K264+K263</f>
        <v>0</v>
      </c>
      <c r="L262" s="9">
        <f t="shared" ref="L262" si="571">L264+L263</f>
        <v>3006.8</v>
      </c>
    </row>
    <row r="263" spans="1:12" ht="32.25" customHeight="1" outlineLevel="5" x14ac:dyDescent="0.25">
      <c r="A263" s="263" t="s">
        <v>200</v>
      </c>
      <c r="B263" s="263" t="s">
        <v>7</v>
      </c>
      <c r="C263" s="22" t="s">
        <v>8</v>
      </c>
      <c r="D263" s="11">
        <v>2200</v>
      </c>
      <c r="E263" s="165">
        <v>50</v>
      </c>
      <c r="F263" s="51">
        <f t="shared" ref="F263:F264" si="572">SUM(D263:E263)</f>
        <v>2250</v>
      </c>
      <c r="G263" s="9"/>
      <c r="H263" s="51"/>
      <c r="I263" s="51"/>
      <c r="J263" s="9"/>
      <c r="K263" s="51"/>
      <c r="L263" s="51"/>
    </row>
    <row r="264" spans="1:12" ht="15.75" outlineLevel="7" x14ac:dyDescent="0.25">
      <c r="A264" s="263" t="s">
        <v>200</v>
      </c>
      <c r="B264" s="263" t="s">
        <v>15</v>
      </c>
      <c r="C264" s="22" t="s">
        <v>16</v>
      </c>
      <c r="D264" s="11">
        <v>4487.7</v>
      </c>
      <c r="E264" s="165">
        <v>-50</v>
      </c>
      <c r="F264" s="51">
        <f t="shared" si="572"/>
        <v>4437.7</v>
      </c>
      <c r="G264" s="11">
        <v>3455.5</v>
      </c>
      <c r="H264" s="51"/>
      <c r="I264" s="51">
        <f t="shared" ref="I264" si="573">SUM(G264:H264)</f>
        <v>3455.5</v>
      </c>
      <c r="J264" s="11">
        <v>3006.8</v>
      </c>
      <c r="K264" s="51"/>
      <c r="L264" s="51">
        <f t="shared" ref="L264" si="574">SUM(J264:K264)</f>
        <v>3006.8</v>
      </c>
    </row>
    <row r="265" spans="1:12" ht="31.5" outlineLevel="5" x14ac:dyDescent="0.25">
      <c r="A265" s="271" t="s">
        <v>202</v>
      </c>
      <c r="B265" s="271"/>
      <c r="C265" s="57" t="s">
        <v>203</v>
      </c>
      <c r="D265" s="49">
        <f>D266</f>
        <v>2000</v>
      </c>
      <c r="E265" s="49">
        <f t="shared" ref="E265:F265" si="575">E266</f>
        <v>0</v>
      </c>
      <c r="F265" s="49">
        <f t="shared" si="575"/>
        <v>2000</v>
      </c>
      <c r="G265" s="49">
        <f t="shared" ref="G265:J265" si="576">G266</f>
        <v>1540</v>
      </c>
      <c r="H265" s="49">
        <f t="shared" ref="H265" si="577">H266</f>
        <v>0</v>
      </c>
      <c r="I265" s="49">
        <f t="shared" ref="I265" si="578">I266</f>
        <v>1540</v>
      </c>
      <c r="J265" s="49">
        <f t="shared" si="576"/>
        <v>1340</v>
      </c>
      <c r="K265" s="49">
        <f t="shared" ref="K265" si="579">K266</f>
        <v>0</v>
      </c>
      <c r="L265" s="49">
        <f t="shared" ref="L265" si="580">L266</f>
        <v>1340</v>
      </c>
    </row>
    <row r="266" spans="1:12" ht="31.5" outlineLevel="7" x14ac:dyDescent="0.25">
      <c r="A266" s="275" t="s">
        <v>202</v>
      </c>
      <c r="B266" s="275" t="s">
        <v>70</v>
      </c>
      <c r="C266" s="58" t="s">
        <v>71</v>
      </c>
      <c r="D266" s="51">
        <v>2000</v>
      </c>
      <c r="E266" s="51"/>
      <c r="F266" s="51">
        <f>SUM(D266:E266)</f>
        <v>2000</v>
      </c>
      <c r="G266" s="51">
        <v>1540</v>
      </c>
      <c r="H266" s="51"/>
      <c r="I266" s="51">
        <f>SUM(G266:H266)</f>
        <v>1540</v>
      </c>
      <c r="J266" s="51">
        <v>1340</v>
      </c>
      <c r="K266" s="51"/>
      <c r="L266" s="51">
        <f>SUM(J266:K266)</f>
        <v>1340</v>
      </c>
    </row>
    <row r="267" spans="1:12" ht="31.5" outlineLevel="7" x14ac:dyDescent="0.25">
      <c r="A267" s="169" t="s">
        <v>452</v>
      </c>
      <c r="B267" s="275"/>
      <c r="C267" s="141" t="s">
        <v>450</v>
      </c>
      <c r="D267" s="49">
        <f>D268</f>
        <v>2595</v>
      </c>
      <c r="E267" s="49">
        <f t="shared" ref="E267:F268" si="581">E268</f>
        <v>0</v>
      </c>
      <c r="F267" s="49">
        <f t="shared" si="581"/>
        <v>2595</v>
      </c>
      <c r="G267" s="49">
        <f t="shared" ref="G267:J268" si="582">G268</f>
        <v>0</v>
      </c>
      <c r="H267" s="49">
        <f t="shared" ref="H267:H268" si="583">H268</f>
        <v>0</v>
      </c>
      <c r="I267" s="49"/>
      <c r="J267" s="49">
        <f t="shared" si="582"/>
        <v>0</v>
      </c>
      <c r="K267" s="49">
        <f t="shared" ref="K267:K268" si="584">K268</f>
        <v>0</v>
      </c>
      <c r="L267" s="49"/>
    </row>
    <row r="268" spans="1:12" s="47" customFormat="1" ht="31.5" outlineLevel="7" x14ac:dyDescent="0.25">
      <c r="A268" s="266" t="s">
        <v>453</v>
      </c>
      <c r="B268" s="266"/>
      <c r="C268" s="29" t="s">
        <v>451</v>
      </c>
      <c r="D268" s="9">
        <f>D269</f>
        <v>2595</v>
      </c>
      <c r="E268" s="9">
        <f t="shared" si="581"/>
        <v>0</v>
      </c>
      <c r="F268" s="9">
        <f t="shared" si="581"/>
        <v>2595</v>
      </c>
      <c r="G268" s="9">
        <f t="shared" si="582"/>
        <v>0</v>
      </c>
      <c r="H268" s="9">
        <f t="shared" si="583"/>
        <v>0</v>
      </c>
      <c r="I268" s="9"/>
      <c r="J268" s="9">
        <f t="shared" si="582"/>
        <v>0</v>
      </c>
      <c r="K268" s="9">
        <f t="shared" si="584"/>
        <v>0</v>
      </c>
      <c r="L268" s="9"/>
    </row>
    <row r="269" spans="1:12" ht="33.75" customHeight="1" outlineLevel="7" x14ac:dyDescent="0.25">
      <c r="A269" s="12" t="s">
        <v>453</v>
      </c>
      <c r="B269" s="12" t="s">
        <v>70</v>
      </c>
      <c r="C269" s="26" t="s">
        <v>446</v>
      </c>
      <c r="D269" s="11">
        <f>2595</f>
        <v>2595</v>
      </c>
      <c r="E269" s="51"/>
      <c r="F269" s="51">
        <f>SUM(D269:E269)</f>
        <v>2595</v>
      </c>
      <c r="G269" s="11"/>
      <c r="H269" s="51"/>
      <c r="I269" s="51"/>
      <c r="J269" s="11"/>
      <c r="K269" s="51"/>
      <c r="L269" s="51"/>
    </row>
    <row r="270" spans="1:12" ht="18" customHeight="1" outlineLevel="7" x14ac:dyDescent="0.25">
      <c r="A270" s="169" t="s">
        <v>483</v>
      </c>
      <c r="B270" s="271"/>
      <c r="C270" s="57" t="s">
        <v>204</v>
      </c>
      <c r="D270" s="49">
        <f>D271</f>
        <v>1579.1</v>
      </c>
      <c r="E270" s="49">
        <f t="shared" ref="E270:F271" si="585">E271</f>
        <v>0</v>
      </c>
      <c r="F270" s="49">
        <f t="shared" si="585"/>
        <v>1579.1</v>
      </c>
      <c r="G270" s="49">
        <f t="shared" ref="G270:J271" si="586">G271</f>
        <v>0</v>
      </c>
      <c r="H270" s="49">
        <f t="shared" ref="H270:H271" si="587">H271</f>
        <v>0</v>
      </c>
      <c r="I270" s="49"/>
      <c r="J270" s="49">
        <f t="shared" si="586"/>
        <v>0</v>
      </c>
      <c r="K270" s="49">
        <f t="shared" ref="K270:K271" si="588">K271</f>
        <v>0</v>
      </c>
      <c r="L270" s="49"/>
    </row>
    <row r="271" spans="1:12" ht="35.25" customHeight="1" outlineLevel="7" x14ac:dyDescent="0.25">
      <c r="A271" s="169" t="s">
        <v>485</v>
      </c>
      <c r="B271" s="271"/>
      <c r="C271" s="57" t="s">
        <v>486</v>
      </c>
      <c r="D271" s="49">
        <f>D272</f>
        <v>1579.1</v>
      </c>
      <c r="E271" s="49">
        <f t="shared" si="585"/>
        <v>0</v>
      </c>
      <c r="F271" s="49">
        <f t="shared" si="585"/>
        <v>1579.1</v>
      </c>
      <c r="G271" s="49">
        <f t="shared" si="586"/>
        <v>0</v>
      </c>
      <c r="H271" s="49">
        <f t="shared" si="587"/>
        <v>0</v>
      </c>
      <c r="I271" s="49"/>
      <c r="J271" s="49">
        <f t="shared" si="586"/>
        <v>0</v>
      </c>
      <c r="K271" s="49">
        <f t="shared" si="588"/>
        <v>0</v>
      </c>
      <c r="L271" s="49"/>
    </row>
    <row r="272" spans="1:12" ht="35.25" customHeight="1" outlineLevel="7" x14ac:dyDescent="0.25">
      <c r="A272" s="202" t="s">
        <v>484</v>
      </c>
      <c r="B272" s="202" t="s">
        <v>70</v>
      </c>
      <c r="C272" s="54" t="s">
        <v>446</v>
      </c>
      <c r="D272" s="51">
        <v>1579.1</v>
      </c>
      <c r="E272" s="51"/>
      <c r="F272" s="51">
        <f>SUM(D272:E272)</f>
        <v>1579.1</v>
      </c>
      <c r="G272" s="51"/>
      <c r="H272" s="51"/>
      <c r="I272" s="51"/>
      <c r="J272" s="51"/>
      <c r="K272" s="51"/>
      <c r="L272" s="51"/>
    </row>
    <row r="273" spans="1:12" ht="31.5" outlineLevel="3" x14ac:dyDescent="0.25">
      <c r="A273" s="271" t="s">
        <v>158</v>
      </c>
      <c r="B273" s="271"/>
      <c r="C273" s="57" t="s">
        <v>159</v>
      </c>
      <c r="D273" s="49">
        <f>D274+D283</f>
        <v>254333.3</v>
      </c>
      <c r="E273" s="49">
        <f t="shared" ref="E273:F273" si="589">E274+E283</f>
        <v>87000</v>
      </c>
      <c r="F273" s="49">
        <f t="shared" si="589"/>
        <v>341333.30000000005</v>
      </c>
      <c r="G273" s="49">
        <f>G274+G283</f>
        <v>277485.40000000002</v>
      </c>
      <c r="H273" s="49">
        <f t="shared" ref="H273" si="590">H274+H283</f>
        <v>0</v>
      </c>
      <c r="I273" s="49">
        <f t="shared" ref="I273" si="591">I274+I283</f>
        <v>277485.40000000002</v>
      </c>
      <c r="J273" s="49">
        <f>J274+J283</f>
        <v>277557.2</v>
      </c>
      <c r="K273" s="49">
        <f t="shared" ref="K273" si="592">K274+K283</f>
        <v>0</v>
      </c>
      <c r="L273" s="49">
        <f t="shared" ref="L273" si="593">L274+L283</f>
        <v>277557.2</v>
      </c>
    </row>
    <row r="274" spans="1:12" ht="31.5" outlineLevel="4" x14ac:dyDescent="0.25">
      <c r="A274" s="271" t="s">
        <v>160</v>
      </c>
      <c r="B274" s="271"/>
      <c r="C274" s="57" t="s">
        <v>161</v>
      </c>
      <c r="D274" s="49">
        <f>D275+D277</f>
        <v>202233.4</v>
      </c>
      <c r="E274" s="49">
        <f>E275+E277+E279+E281</f>
        <v>87000</v>
      </c>
      <c r="F274" s="49">
        <f t="shared" ref="F274:L274" si="594">F275+F277+F279+F281</f>
        <v>289233.40000000002</v>
      </c>
      <c r="G274" s="49">
        <f t="shared" si="594"/>
        <v>202233.4</v>
      </c>
      <c r="H274" s="49">
        <f t="shared" si="594"/>
        <v>0</v>
      </c>
      <c r="I274" s="49">
        <f t="shared" si="594"/>
        <v>202233.4</v>
      </c>
      <c r="J274" s="49">
        <f t="shared" si="594"/>
        <v>202233.4</v>
      </c>
      <c r="K274" s="49">
        <f t="shared" si="594"/>
        <v>0</v>
      </c>
      <c r="L274" s="49">
        <f t="shared" si="594"/>
        <v>202233.4</v>
      </c>
    </row>
    <row r="275" spans="1:12" ht="15.75" outlineLevel="5" x14ac:dyDescent="0.25">
      <c r="A275" s="271" t="s">
        <v>162</v>
      </c>
      <c r="B275" s="271"/>
      <c r="C275" s="57" t="s">
        <v>163</v>
      </c>
      <c r="D275" s="49">
        <f t="shared" ref="D275:L275" si="595">D276</f>
        <v>176583.1</v>
      </c>
      <c r="E275" s="49">
        <f t="shared" si="595"/>
        <v>0</v>
      </c>
      <c r="F275" s="49">
        <f t="shared" si="595"/>
        <v>176583.1</v>
      </c>
      <c r="G275" s="49">
        <f t="shared" si="595"/>
        <v>176583.1</v>
      </c>
      <c r="H275" s="49">
        <f t="shared" si="595"/>
        <v>0</v>
      </c>
      <c r="I275" s="49">
        <f t="shared" si="595"/>
        <v>176583.1</v>
      </c>
      <c r="J275" s="49">
        <f t="shared" si="595"/>
        <v>176583.1</v>
      </c>
      <c r="K275" s="49">
        <f t="shared" si="595"/>
        <v>0</v>
      </c>
      <c r="L275" s="49">
        <f t="shared" si="595"/>
        <v>176583.1</v>
      </c>
    </row>
    <row r="276" spans="1:12" ht="31.5" outlineLevel="7" x14ac:dyDescent="0.25">
      <c r="A276" s="275" t="s">
        <v>162</v>
      </c>
      <c r="B276" s="275" t="s">
        <v>70</v>
      </c>
      <c r="C276" s="58" t="s">
        <v>71</v>
      </c>
      <c r="D276" s="51">
        <v>176583.1</v>
      </c>
      <c r="E276" s="51"/>
      <c r="F276" s="51">
        <f>SUM(D276:E276)</f>
        <v>176583.1</v>
      </c>
      <c r="G276" s="51">
        <v>176583.1</v>
      </c>
      <c r="H276" s="51"/>
      <c r="I276" s="51">
        <f>SUM(G276:H276)</f>
        <v>176583.1</v>
      </c>
      <c r="J276" s="51">
        <v>176583.1</v>
      </c>
      <c r="K276" s="51"/>
      <c r="L276" s="51">
        <f>SUM(J276:K276)</f>
        <v>176583.1</v>
      </c>
    </row>
    <row r="277" spans="1:12" ht="15.75" outlineLevel="5" x14ac:dyDescent="0.25">
      <c r="A277" s="271" t="s">
        <v>221</v>
      </c>
      <c r="B277" s="271"/>
      <c r="C277" s="57" t="s">
        <v>222</v>
      </c>
      <c r="D277" s="49">
        <f>D278</f>
        <v>25650.3</v>
      </c>
      <c r="E277" s="49">
        <f t="shared" ref="E277:F277" si="596">E278</f>
        <v>7000</v>
      </c>
      <c r="F277" s="49">
        <f t="shared" si="596"/>
        <v>32650.3</v>
      </c>
      <c r="G277" s="49">
        <f>G278</f>
        <v>25650.3</v>
      </c>
      <c r="H277" s="49">
        <f t="shared" ref="H277" si="597">H278</f>
        <v>0</v>
      </c>
      <c r="I277" s="49">
        <f t="shared" ref="I277" si="598">I278</f>
        <v>25650.3</v>
      </c>
      <c r="J277" s="49">
        <f>J278</f>
        <v>25650.3</v>
      </c>
      <c r="K277" s="49">
        <f t="shared" ref="K277" si="599">K278</f>
        <v>0</v>
      </c>
      <c r="L277" s="49">
        <f t="shared" ref="L277" si="600">L278</f>
        <v>25650.3</v>
      </c>
    </row>
    <row r="278" spans="1:12" ht="31.5" outlineLevel="7" x14ac:dyDescent="0.25">
      <c r="A278" s="275" t="s">
        <v>221</v>
      </c>
      <c r="B278" s="275" t="s">
        <v>70</v>
      </c>
      <c r="C278" s="58" t="s">
        <v>71</v>
      </c>
      <c r="D278" s="51">
        <v>25650.3</v>
      </c>
      <c r="E278" s="166">
        <v>7000</v>
      </c>
      <c r="F278" s="51">
        <f>SUM(D278:E278)</f>
        <v>32650.3</v>
      </c>
      <c r="G278" s="51">
        <v>25650.3</v>
      </c>
      <c r="H278" s="51"/>
      <c r="I278" s="51">
        <f>SUM(G278:H278)</f>
        <v>25650.3</v>
      </c>
      <c r="J278" s="51">
        <v>25650.3</v>
      </c>
      <c r="K278" s="51"/>
      <c r="L278" s="51">
        <f>SUM(J278:K278)</f>
        <v>25650.3</v>
      </c>
    </row>
    <row r="279" spans="1:12" ht="31.5" outlineLevel="7" x14ac:dyDescent="0.25">
      <c r="A279" s="262" t="s">
        <v>866</v>
      </c>
      <c r="B279" s="265"/>
      <c r="C279" s="20" t="s">
        <v>862</v>
      </c>
      <c r="D279" s="9"/>
      <c r="E279" s="9">
        <f t="shared" ref="E279:F279" si="601">E280</f>
        <v>20000</v>
      </c>
      <c r="F279" s="9">
        <f t="shared" si="601"/>
        <v>20000</v>
      </c>
      <c r="G279" s="51"/>
      <c r="H279" s="51"/>
      <c r="I279" s="51"/>
      <c r="J279" s="51"/>
      <c r="K279" s="51"/>
      <c r="L279" s="51"/>
    </row>
    <row r="280" spans="1:12" ht="31.5" outlineLevel="7" x14ac:dyDescent="0.25">
      <c r="A280" s="263" t="s">
        <v>866</v>
      </c>
      <c r="B280" s="263" t="s">
        <v>70</v>
      </c>
      <c r="C280" s="22" t="s">
        <v>71</v>
      </c>
      <c r="D280" s="9"/>
      <c r="E280" s="13">
        <v>20000</v>
      </c>
      <c r="F280" s="13">
        <f>SUM(D280:E280)</f>
        <v>20000</v>
      </c>
      <c r="G280" s="51"/>
      <c r="H280" s="51"/>
      <c r="I280" s="51"/>
      <c r="J280" s="51"/>
      <c r="K280" s="51"/>
      <c r="L280" s="51"/>
    </row>
    <row r="281" spans="1:12" ht="31.5" outlineLevel="7" x14ac:dyDescent="0.25">
      <c r="A281" s="264" t="s">
        <v>866</v>
      </c>
      <c r="B281" s="265"/>
      <c r="C281" s="27" t="s">
        <v>864</v>
      </c>
      <c r="D281" s="9"/>
      <c r="E281" s="23">
        <f t="shared" ref="E281:F281" si="602">E282</f>
        <v>60000</v>
      </c>
      <c r="F281" s="23">
        <f t="shared" si="602"/>
        <v>60000</v>
      </c>
      <c r="G281" s="51"/>
      <c r="H281" s="51"/>
      <c r="I281" s="51"/>
      <c r="J281" s="51"/>
      <c r="K281" s="51"/>
      <c r="L281" s="51"/>
    </row>
    <row r="282" spans="1:12" ht="31.5" outlineLevel="7" x14ac:dyDescent="0.25">
      <c r="A282" s="265" t="s">
        <v>866</v>
      </c>
      <c r="B282" s="265" t="s">
        <v>70</v>
      </c>
      <c r="C282" s="28" t="s">
        <v>71</v>
      </c>
      <c r="D282" s="9"/>
      <c r="E282" s="34">
        <v>60000</v>
      </c>
      <c r="F282" s="34">
        <f>SUM(D282:E282)</f>
        <v>60000</v>
      </c>
      <c r="G282" s="51"/>
      <c r="H282" s="51"/>
      <c r="I282" s="51"/>
      <c r="J282" s="51"/>
      <c r="K282" s="51"/>
      <c r="L282" s="51"/>
    </row>
    <row r="283" spans="1:12" ht="34.5" customHeight="1" outlineLevel="4" x14ac:dyDescent="0.25">
      <c r="A283" s="271" t="s">
        <v>164</v>
      </c>
      <c r="B283" s="271"/>
      <c r="C283" s="57" t="s">
        <v>641</v>
      </c>
      <c r="D283" s="49">
        <f>D284+D286</f>
        <v>52099.9</v>
      </c>
      <c r="E283" s="49">
        <f t="shared" ref="E283:F283" si="603">E284+E286</f>
        <v>0</v>
      </c>
      <c r="F283" s="49">
        <f t="shared" si="603"/>
        <v>52099.9</v>
      </c>
      <c r="G283" s="49">
        <f t="shared" ref="G283:J283" si="604">G284+G286</f>
        <v>75252</v>
      </c>
      <c r="H283" s="49">
        <f t="shared" ref="H283" si="605">H284+H286</f>
        <v>0</v>
      </c>
      <c r="I283" s="49">
        <f t="shared" ref="I283" si="606">I284+I286</f>
        <v>75252</v>
      </c>
      <c r="J283" s="49">
        <f t="shared" si="604"/>
        <v>75323.8</v>
      </c>
      <c r="K283" s="49">
        <f t="shared" ref="K283" si="607">K284+K286</f>
        <v>0</v>
      </c>
      <c r="L283" s="49">
        <f t="shared" ref="L283" si="608">L284+L286</f>
        <v>75323.8</v>
      </c>
    </row>
    <row r="284" spans="1:12" ht="63.75" customHeight="1" outlineLevel="5" x14ac:dyDescent="0.25">
      <c r="A284" s="271" t="s">
        <v>165</v>
      </c>
      <c r="B284" s="271"/>
      <c r="C284" s="57" t="s">
        <v>433</v>
      </c>
      <c r="D284" s="9">
        <f>D285</f>
        <v>5210</v>
      </c>
      <c r="E284" s="9">
        <f t="shared" ref="E284:F284" si="609">E285</f>
        <v>0</v>
      </c>
      <c r="F284" s="9">
        <f t="shared" si="609"/>
        <v>5210</v>
      </c>
      <c r="G284" s="9">
        <f>G285</f>
        <v>7526</v>
      </c>
      <c r="H284" s="9">
        <f t="shared" ref="H284" si="610">H285</f>
        <v>0</v>
      </c>
      <c r="I284" s="9">
        <f t="shared" ref="I284" si="611">I285</f>
        <v>7526</v>
      </c>
      <c r="J284" s="9">
        <f>J285</f>
        <v>7533</v>
      </c>
      <c r="K284" s="9">
        <f t="shared" ref="K284" si="612">K285</f>
        <v>0</v>
      </c>
      <c r="L284" s="9">
        <f t="shared" ref="L284" si="613">L285</f>
        <v>7533</v>
      </c>
    </row>
    <row r="285" spans="1:12" ht="31.5" outlineLevel="7" x14ac:dyDescent="0.25">
      <c r="A285" s="275" t="s">
        <v>165</v>
      </c>
      <c r="B285" s="275" t="s">
        <v>70</v>
      </c>
      <c r="C285" s="58" t="s">
        <v>71</v>
      </c>
      <c r="D285" s="11">
        <v>5210</v>
      </c>
      <c r="E285" s="51"/>
      <c r="F285" s="51">
        <f>SUM(D285:E285)</f>
        <v>5210</v>
      </c>
      <c r="G285" s="11">
        <v>7526</v>
      </c>
      <c r="H285" s="51"/>
      <c r="I285" s="51">
        <f>SUM(G285:H285)</f>
        <v>7526</v>
      </c>
      <c r="J285" s="11">
        <v>7533</v>
      </c>
      <c r="K285" s="51"/>
      <c r="L285" s="51">
        <f>SUM(J285:K285)</f>
        <v>7533</v>
      </c>
    </row>
    <row r="286" spans="1:12" s="206" customFormat="1" ht="63" outlineLevel="5" x14ac:dyDescent="0.25">
      <c r="A286" s="272" t="s">
        <v>165</v>
      </c>
      <c r="B286" s="272"/>
      <c r="C286" s="186" t="s">
        <v>440</v>
      </c>
      <c r="D286" s="23">
        <f t="shared" ref="D286:L286" si="614">D287</f>
        <v>46889.9</v>
      </c>
      <c r="E286" s="23">
        <f t="shared" si="614"/>
        <v>0</v>
      </c>
      <c r="F286" s="23">
        <f t="shared" si="614"/>
        <v>46889.9</v>
      </c>
      <c r="G286" s="23">
        <f t="shared" si="614"/>
        <v>67726</v>
      </c>
      <c r="H286" s="23">
        <f t="shared" si="614"/>
        <v>0</v>
      </c>
      <c r="I286" s="23">
        <f t="shared" si="614"/>
        <v>67726</v>
      </c>
      <c r="J286" s="23">
        <f t="shared" si="614"/>
        <v>67790.8</v>
      </c>
      <c r="K286" s="23">
        <f t="shared" si="614"/>
        <v>0</v>
      </c>
      <c r="L286" s="23">
        <f t="shared" si="614"/>
        <v>67790.8</v>
      </c>
    </row>
    <row r="287" spans="1:12" s="206" customFormat="1" ht="31.5" outlineLevel="7" x14ac:dyDescent="0.25">
      <c r="A287" s="273" t="s">
        <v>165</v>
      </c>
      <c r="B287" s="273" t="s">
        <v>70</v>
      </c>
      <c r="C287" s="182" t="s">
        <v>71</v>
      </c>
      <c r="D287" s="24">
        <v>46889.9</v>
      </c>
      <c r="E287" s="207"/>
      <c r="F287" s="207">
        <f>SUM(D287:E287)</f>
        <v>46889.9</v>
      </c>
      <c r="G287" s="24">
        <v>67726</v>
      </c>
      <c r="H287" s="207"/>
      <c r="I287" s="207">
        <f>SUM(G287:H287)</f>
        <v>67726</v>
      </c>
      <c r="J287" s="24">
        <v>67790.8</v>
      </c>
      <c r="K287" s="207"/>
      <c r="L287" s="207">
        <f>SUM(J287:K287)</f>
        <v>67790.8</v>
      </c>
    </row>
    <row r="288" spans="1:12" ht="31.5" outlineLevel="3" x14ac:dyDescent="0.25">
      <c r="A288" s="271" t="s">
        <v>179</v>
      </c>
      <c r="B288" s="271"/>
      <c r="C288" s="57" t="s">
        <v>180</v>
      </c>
      <c r="D288" s="49">
        <f>D289+D307</f>
        <v>212518.96611000001</v>
      </c>
      <c r="E288" s="49">
        <f t="shared" ref="E288:F288" si="615">E289+E307</f>
        <v>0</v>
      </c>
      <c r="F288" s="49">
        <f t="shared" si="615"/>
        <v>212518.96611000001</v>
      </c>
      <c r="G288" s="49">
        <f t="shared" ref="G288:J288" si="616">G289+G307</f>
        <v>121173.4</v>
      </c>
      <c r="H288" s="49">
        <f t="shared" ref="H288" si="617">H289+H307</f>
        <v>0</v>
      </c>
      <c r="I288" s="49">
        <f t="shared" ref="I288" si="618">I289+I307</f>
        <v>121173.4</v>
      </c>
      <c r="J288" s="49">
        <f t="shared" si="616"/>
        <v>28708</v>
      </c>
      <c r="K288" s="49">
        <f t="shared" ref="K288" si="619">K289+K307</f>
        <v>0</v>
      </c>
      <c r="L288" s="49">
        <f t="shared" ref="L288" si="620">L289+L307</f>
        <v>28708</v>
      </c>
    </row>
    <row r="289" spans="1:12" ht="24" customHeight="1" outlineLevel="4" x14ac:dyDescent="0.25">
      <c r="A289" s="271" t="s">
        <v>181</v>
      </c>
      <c r="B289" s="271"/>
      <c r="C289" s="57" t="s">
        <v>182</v>
      </c>
      <c r="D289" s="49">
        <f>D290+D293+D296+D299+D301+D303+D305</f>
        <v>56709.966110000008</v>
      </c>
      <c r="E289" s="49">
        <f t="shared" ref="E289:F289" si="621">E290+E293+E296+E299+E301+E303+E305</f>
        <v>0</v>
      </c>
      <c r="F289" s="49">
        <f t="shared" si="621"/>
        <v>56709.966110000008</v>
      </c>
      <c r="G289" s="49">
        <f t="shared" ref="G289:J289" si="622">G290+G293+G296+G299+G301+G303+G305</f>
        <v>47916.1</v>
      </c>
      <c r="H289" s="49">
        <f t="shared" ref="H289" si="623">H290+H293+H296+H299+H301+H303+H305</f>
        <v>0</v>
      </c>
      <c r="I289" s="49">
        <f t="shared" ref="I289" si="624">I290+I293+I296+I299+I301+I303+I305</f>
        <v>47916.1</v>
      </c>
      <c r="J289" s="49">
        <f t="shared" si="622"/>
        <v>28708</v>
      </c>
      <c r="K289" s="49">
        <f t="shared" ref="K289" si="625">K290+K293+K296+K299+K301+K303+K305</f>
        <v>0</v>
      </c>
      <c r="L289" s="49">
        <f t="shared" ref="L289" si="626">L290+L293+L296+L299+L301+L303+L305</f>
        <v>28708</v>
      </c>
    </row>
    <row r="290" spans="1:12" ht="31.5" outlineLevel="5" x14ac:dyDescent="0.25">
      <c r="A290" s="271" t="s">
        <v>183</v>
      </c>
      <c r="B290" s="271"/>
      <c r="C290" s="57" t="s">
        <v>184</v>
      </c>
      <c r="D290" s="49">
        <f>D292+D291</f>
        <v>3187.1</v>
      </c>
      <c r="E290" s="49">
        <f t="shared" ref="E290:F290" si="627">E292+E291</f>
        <v>0</v>
      </c>
      <c r="F290" s="49">
        <f t="shared" si="627"/>
        <v>3187.1</v>
      </c>
      <c r="G290" s="49">
        <f t="shared" ref="G290:J290" si="628">G292+G291</f>
        <v>2762.1</v>
      </c>
      <c r="H290" s="49">
        <f t="shared" ref="H290" si="629">H292+H291</f>
        <v>0</v>
      </c>
      <c r="I290" s="49">
        <f t="shared" ref="I290" si="630">I292+I291</f>
        <v>2762.1</v>
      </c>
      <c r="J290" s="49">
        <f t="shared" si="628"/>
        <v>2403.4</v>
      </c>
      <c r="K290" s="49">
        <f t="shared" ref="K290" si="631">K292+K291</f>
        <v>0</v>
      </c>
      <c r="L290" s="49">
        <f t="shared" ref="L290" si="632">L292+L291</f>
        <v>2403.4</v>
      </c>
    </row>
    <row r="291" spans="1:12" ht="31.5" outlineLevel="5" x14ac:dyDescent="0.25">
      <c r="A291" s="275" t="s">
        <v>183</v>
      </c>
      <c r="B291" s="275" t="s">
        <v>70</v>
      </c>
      <c r="C291" s="58" t="s">
        <v>479</v>
      </c>
      <c r="D291" s="11">
        <f>1587.1-400</f>
        <v>1187.0999999999999</v>
      </c>
      <c r="E291" s="51"/>
      <c r="F291" s="51">
        <f t="shared" ref="F291:F292" si="633">SUM(D291:E291)</f>
        <v>1187.0999999999999</v>
      </c>
      <c r="G291" s="11">
        <v>1222.0999999999999</v>
      </c>
      <c r="H291" s="51"/>
      <c r="I291" s="51">
        <f t="shared" ref="I291:I292" si="634">SUM(G291:H291)</f>
        <v>1222.0999999999999</v>
      </c>
      <c r="J291" s="11">
        <v>1063.4000000000001</v>
      </c>
      <c r="K291" s="51"/>
      <c r="L291" s="51">
        <f t="shared" ref="L291:L292" si="635">SUM(J291:K291)</f>
        <v>1063.4000000000001</v>
      </c>
    </row>
    <row r="292" spans="1:12" ht="18" customHeight="1" outlineLevel="7" x14ac:dyDescent="0.25">
      <c r="A292" s="275" t="s">
        <v>183</v>
      </c>
      <c r="B292" s="275" t="s">
        <v>15</v>
      </c>
      <c r="C292" s="58" t="s">
        <v>16</v>
      </c>
      <c r="D292" s="11">
        <v>2000</v>
      </c>
      <c r="E292" s="51"/>
      <c r="F292" s="51">
        <f t="shared" si="633"/>
        <v>2000</v>
      </c>
      <c r="G292" s="11">
        <v>1540</v>
      </c>
      <c r="H292" s="51"/>
      <c r="I292" s="51">
        <f t="shared" si="634"/>
        <v>1540</v>
      </c>
      <c r="J292" s="11">
        <v>1340</v>
      </c>
      <c r="K292" s="51"/>
      <c r="L292" s="51">
        <f t="shared" si="635"/>
        <v>1340</v>
      </c>
    </row>
    <row r="293" spans="1:12" ht="15.75" outlineLevel="5" x14ac:dyDescent="0.25">
      <c r="A293" s="271" t="s">
        <v>185</v>
      </c>
      <c r="B293" s="271"/>
      <c r="C293" s="57" t="s">
        <v>463</v>
      </c>
      <c r="D293" s="49">
        <f>D294+D295</f>
        <v>20087.7</v>
      </c>
      <c r="E293" s="49">
        <f t="shared" ref="E293:F293" si="636">E294+E295</f>
        <v>0</v>
      </c>
      <c r="F293" s="49">
        <f t="shared" si="636"/>
        <v>20087.7</v>
      </c>
      <c r="G293" s="49">
        <f>G294+G295</f>
        <v>17745.599999999999</v>
      </c>
      <c r="H293" s="49">
        <f t="shared" ref="H293" si="637">H294+H295</f>
        <v>0</v>
      </c>
      <c r="I293" s="49">
        <f t="shared" ref="I293" si="638">I294+I295</f>
        <v>17745.599999999999</v>
      </c>
      <c r="J293" s="49">
        <f>J294+J295</f>
        <v>16901.3</v>
      </c>
      <c r="K293" s="49">
        <f t="shared" ref="K293" si="639">K294+K295</f>
        <v>0</v>
      </c>
      <c r="L293" s="49">
        <f t="shared" ref="L293" si="640">L294+L295</f>
        <v>16901.3</v>
      </c>
    </row>
    <row r="294" spans="1:12" ht="31.5" outlineLevel="7" x14ac:dyDescent="0.25">
      <c r="A294" s="275" t="s">
        <v>185</v>
      </c>
      <c r="B294" s="275" t="s">
        <v>7</v>
      </c>
      <c r="C294" s="58" t="s">
        <v>8</v>
      </c>
      <c r="D294" s="11">
        <f>750+11244.1</f>
        <v>11994.1</v>
      </c>
      <c r="E294" s="51"/>
      <c r="F294" s="51">
        <f t="shared" ref="F294:F295" si="641">SUM(D294:E294)</f>
        <v>11994.1</v>
      </c>
      <c r="G294" s="11">
        <f>577.5+11244.1</f>
        <v>11821.6</v>
      </c>
      <c r="H294" s="51"/>
      <c r="I294" s="51">
        <f t="shared" ref="I294:I295" si="642">SUM(G294:H294)</f>
        <v>11821.6</v>
      </c>
      <c r="J294" s="11">
        <f>502.5+11244.1</f>
        <v>11746.6</v>
      </c>
      <c r="K294" s="51"/>
      <c r="L294" s="51">
        <f t="shared" ref="L294:L295" si="643">SUM(J294:K294)</f>
        <v>11746.6</v>
      </c>
    </row>
    <row r="295" spans="1:12" ht="31.5" outlineLevel="7" x14ac:dyDescent="0.25">
      <c r="A295" s="275" t="s">
        <v>185</v>
      </c>
      <c r="B295" s="275" t="s">
        <v>70</v>
      </c>
      <c r="C295" s="58" t="s">
        <v>71</v>
      </c>
      <c r="D295" s="11">
        <f>7693.6+400</f>
        <v>8093.6</v>
      </c>
      <c r="E295" s="51"/>
      <c r="F295" s="51">
        <f t="shared" si="641"/>
        <v>8093.6</v>
      </c>
      <c r="G295" s="11">
        <v>5924</v>
      </c>
      <c r="H295" s="51"/>
      <c r="I295" s="51">
        <f t="shared" si="642"/>
        <v>5924</v>
      </c>
      <c r="J295" s="11">
        <v>5154.7</v>
      </c>
      <c r="K295" s="51"/>
      <c r="L295" s="51">
        <f t="shared" si="643"/>
        <v>5154.7</v>
      </c>
    </row>
    <row r="296" spans="1:12" ht="31.5" outlineLevel="5" x14ac:dyDescent="0.25">
      <c r="A296" s="271" t="s">
        <v>186</v>
      </c>
      <c r="B296" s="271"/>
      <c r="C296" s="57" t="s">
        <v>469</v>
      </c>
      <c r="D296" s="49">
        <f>D297+D298</f>
        <v>4489.5</v>
      </c>
      <c r="E296" s="49">
        <f t="shared" ref="E296:F296" si="644">E297+E298</f>
        <v>0</v>
      </c>
      <c r="F296" s="49">
        <f t="shared" si="644"/>
        <v>4489.5</v>
      </c>
      <c r="G296" s="49">
        <f t="shared" ref="G296:J296" si="645">G297+G298</f>
        <v>3468.4</v>
      </c>
      <c r="H296" s="49">
        <f t="shared" ref="H296" si="646">H297+H298</f>
        <v>0</v>
      </c>
      <c r="I296" s="49">
        <f t="shared" ref="I296" si="647">I297+I298</f>
        <v>3468.4</v>
      </c>
      <c r="J296" s="49">
        <f t="shared" si="645"/>
        <v>3024.5</v>
      </c>
      <c r="K296" s="49">
        <f t="shared" ref="K296" si="648">K297+K298</f>
        <v>0</v>
      </c>
      <c r="L296" s="49">
        <f t="shared" ref="L296" si="649">L297+L298</f>
        <v>3024.5</v>
      </c>
    </row>
    <row r="297" spans="1:12" ht="31.5" outlineLevel="7" x14ac:dyDescent="0.25">
      <c r="A297" s="275" t="s">
        <v>186</v>
      </c>
      <c r="B297" s="275" t="s">
        <v>7</v>
      </c>
      <c r="C297" s="58" t="s">
        <v>8</v>
      </c>
      <c r="D297" s="11">
        <v>4439.5</v>
      </c>
      <c r="E297" s="51"/>
      <c r="F297" s="51">
        <f t="shared" ref="F297:F298" si="650">SUM(D297:E297)</f>
        <v>4439.5</v>
      </c>
      <c r="G297" s="11">
        <v>3418.4</v>
      </c>
      <c r="H297" s="51"/>
      <c r="I297" s="51">
        <f t="shared" ref="I297:I298" si="651">SUM(G297:H297)</f>
        <v>3418.4</v>
      </c>
      <c r="J297" s="11">
        <v>2974.5</v>
      </c>
      <c r="K297" s="51"/>
      <c r="L297" s="51">
        <f t="shared" ref="L297:L298" si="652">SUM(J297:K297)</f>
        <v>2974.5</v>
      </c>
    </row>
    <row r="298" spans="1:12" ht="31.5" outlineLevel="7" x14ac:dyDescent="0.25">
      <c r="A298" s="275" t="s">
        <v>186</v>
      </c>
      <c r="B298" s="275" t="s">
        <v>70</v>
      </c>
      <c r="C298" s="58" t="s">
        <v>71</v>
      </c>
      <c r="D298" s="11">
        <v>50</v>
      </c>
      <c r="E298" s="51"/>
      <c r="F298" s="51">
        <f t="shared" si="650"/>
        <v>50</v>
      </c>
      <c r="G298" s="11">
        <v>50</v>
      </c>
      <c r="H298" s="51"/>
      <c r="I298" s="51">
        <f t="shared" si="651"/>
        <v>50</v>
      </c>
      <c r="J298" s="11">
        <v>50</v>
      </c>
      <c r="K298" s="51"/>
      <c r="L298" s="51">
        <f t="shared" si="652"/>
        <v>50</v>
      </c>
    </row>
    <row r="299" spans="1:12" ht="33" customHeight="1" outlineLevel="5" x14ac:dyDescent="0.25">
      <c r="A299" s="271" t="s">
        <v>187</v>
      </c>
      <c r="B299" s="271"/>
      <c r="C299" s="57" t="s">
        <v>426</v>
      </c>
      <c r="D299" s="49">
        <f>D300</f>
        <v>11727.8</v>
      </c>
      <c r="E299" s="49">
        <f t="shared" ref="E299:F299" si="653">E300</f>
        <v>0</v>
      </c>
      <c r="F299" s="49">
        <f t="shared" si="653"/>
        <v>11727.8</v>
      </c>
      <c r="G299" s="49">
        <f>G300</f>
        <v>7374.5</v>
      </c>
      <c r="H299" s="49">
        <f t="shared" ref="H299" si="654">H300</f>
        <v>0</v>
      </c>
      <c r="I299" s="49">
        <f t="shared" ref="I299" si="655">I300</f>
        <v>7374.5</v>
      </c>
      <c r="J299" s="49">
        <f>J300</f>
        <v>6378.8</v>
      </c>
      <c r="K299" s="49">
        <f t="shared" ref="K299" si="656">K300</f>
        <v>0</v>
      </c>
      <c r="L299" s="49">
        <f t="shared" ref="L299" si="657">L300</f>
        <v>6378.8</v>
      </c>
    </row>
    <row r="300" spans="1:12" ht="31.5" outlineLevel="7" x14ac:dyDescent="0.25">
      <c r="A300" s="275" t="s">
        <v>187</v>
      </c>
      <c r="B300" s="275" t="s">
        <v>116</v>
      </c>
      <c r="C300" s="58" t="s">
        <v>117</v>
      </c>
      <c r="D300" s="11">
        <v>11727.8</v>
      </c>
      <c r="E300" s="51"/>
      <c r="F300" s="51">
        <f>SUM(D300:E300)</f>
        <v>11727.8</v>
      </c>
      <c r="G300" s="11">
        <v>7374.5</v>
      </c>
      <c r="H300" s="51"/>
      <c r="I300" s="51">
        <f>SUM(G300:H300)</f>
        <v>7374.5</v>
      </c>
      <c r="J300" s="11">
        <v>6378.8</v>
      </c>
      <c r="K300" s="51"/>
      <c r="L300" s="51">
        <f>SUM(J300:K300)</f>
        <v>6378.8</v>
      </c>
    </row>
    <row r="301" spans="1:12" ht="31.5" outlineLevel="7" x14ac:dyDescent="0.25">
      <c r="A301" s="262" t="s">
        <v>491</v>
      </c>
      <c r="B301" s="262"/>
      <c r="C301" s="20" t="s">
        <v>631</v>
      </c>
      <c r="D301" s="9">
        <f t="shared" ref="D301:K301" si="658">D302</f>
        <v>867.8</v>
      </c>
      <c r="E301" s="9">
        <f t="shared" si="658"/>
        <v>0</v>
      </c>
      <c r="F301" s="9">
        <f t="shared" si="658"/>
        <v>867.8</v>
      </c>
      <c r="G301" s="9">
        <f t="shared" si="658"/>
        <v>0</v>
      </c>
      <c r="H301" s="9">
        <f t="shared" si="658"/>
        <v>0</v>
      </c>
      <c r="I301" s="9"/>
      <c r="J301" s="9">
        <f t="shared" si="658"/>
        <v>0</v>
      </c>
      <c r="K301" s="9">
        <f t="shared" si="658"/>
        <v>0</v>
      </c>
      <c r="L301" s="9"/>
    </row>
    <row r="302" spans="1:12" ht="31.5" outlineLevel="7" x14ac:dyDescent="0.25">
      <c r="A302" s="263" t="s">
        <v>491</v>
      </c>
      <c r="B302" s="263" t="s">
        <v>70</v>
      </c>
      <c r="C302" s="22" t="s">
        <v>71</v>
      </c>
      <c r="D302" s="11">
        <v>867.8</v>
      </c>
      <c r="E302" s="51"/>
      <c r="F302" s="51">
        <f>SUM(D302:E302)</f>
        <v>867.8</v>
      </c>
      <c r="G302" s="13"/>
      <c r="H302" s="51"/>
      <c r="I302" s="51"/>
      <c r="J302" s="13"/>
      <c r="K302" s="51"/>
      <c r="L302" s="51"/>
    </row>
    <row r="303" spans="1:12" s="206" customFormat="1" ht="31.5" outlineLevel="7" x14ac:dyDescent="0.25">
      <c r="A303" s="264" t="s">
        <v>491</v>
      </c>
      <c r="B303" s="264"/>
      <c r="C303" s="27" t="s">
        <v>630</v>
      </c>
      <c r="D303" s="23">
        <f>D304</f>
        <v>2603.3661099999999</v>
      </c>
      <c r="E303" s="23">
        <f t="shared" ref="E303:F303" si="659">E304</f>
        <v>0</v>
      </c>
      <c r="F303" s="23">
        <f t="shared" si="659"/>
        <v>2603.3661099999999</v>
      </c>
      <c r="G303" s="23">
        <f t="shared" ref="G303:J303" si="660">G304</f>
        <v>0</v>
      </c>
      <c r="H303" s="23">
        <f t="shared" ref="H303" si="661">H304</f>
        <v>0</v>
      </c>
      <c r="I303" s="23"/>
      <c r="J303" s="23">
        <f t="shared" si="660"/>
        <v>0</v>
      </c>
      <c r="K303" s="23">
        <f t="shared" ref="K303" si="662">K304</f>
        <v>0</v>
      </c>
      <c r="L303" s="23"/>
    </row>
    <row r="304" spans="1:12" s="206" customFormat="1" ht="31.5" outlineLevel="7" x14ac:dyDescent="0.25">
      <c r="A304" s="265" t="s">
        <v>491</v>
      </c>
      <c r="B304" s="265" t="s">
        <v>70</v>
      </c>
      <c r="C304" s="28" t="s">
        <v>71</v>
      </c>
      <c r="D304" s="24">
        <v>2603.3661099999999</v>
      </c>
      <c r="E304" s="207"/>
      <c r="F304" s="207">
        <f>SUM(D304:E304)</f>
        <v>2603.3661099999999</v>
      </c>
      <c r="G304" s="24"/>
      <c r="H304" s="207"/>
      <c r="I304" s="207"/>
      <c r="J304" s="24"/>
      <c r="K304" s="207"/>
      <c r="L304" s="207"/>
    </row>
    <row r="305" spans="1:12" s="206" customFormat="1" ht="47.25" outlineLevel="7" x14ac:dyDescent="0.25">
      <c r="A305" s="264" t="s">
        <v>830</v>
      </c>
      <c r="B305" s="264"/>
      <c r="C305" s="32" t="s">
        <v>436</v>
      </c>
      <c r="D305" s="23">
        <f t="shared" ref="D305:K305" si="663">D306</f>
        <v>13746.7</v>
      </c>
      <c r="E305" s="23">
        <f t="shared" si="663"/>
        <v>0</v>
      </c>
      <c r="F305" s="23">
        <f t="shared" si="663"/>
        <v>13746.7</v>
      </c>
      <c r="G305" s="23">
        <f t="shared" si="663"/>
        <v>16565.5</v>
      </c>
      <c r="H305" s="23">
        <f t="shared" si="663"/>
        <v>0</v>
      </c>
      <c r="I305" s="23">
        <f t="shared" si="663"/>
        <v>16565.5</v>
      </c>
      <c r="J305" s="23">
        <f>J306</f>
        <v>0</v>
      </c>
      <c r="K305" s="23">
        <f t="shared" si="663"/>
        <v>0</v>
      </c>
      <c r="L305" s="23"/>
    </row>
    <row r="306" spans="1:12" s="206" customFormat="1" ht="31.5" outlineLevel="7" x14ac:dyDescent="0.25">
      <c r="A306" s="265" t="s">
        <v>830</v>
      </c>
      <c r="B306" s="265" t="s">
        <v>116</v>
      </c>
      <c r="C306" s="28" t="s">
        <v>117</v>
      </c>
      <c r="D306" s="24">
        <v>13746.7</v>
      </c>
      <c r="E306" s="207"/>
      <c r="F306" s="207">
        <f>SUM(D306:E306)</f>
        <v>13746.7</v>
      </c>
      <c r="G306" s="24">
        <v>16565.5</v>
      </c>
      <c r="H306" s="207"/>
      <c r="I306" s="207">
        <f>SUM(G306:H306)</f>
        <v>16565.5</v>
      </c>
      <c r="J306" s="24"/>
      <c r="K306" s="207"/>
      <c r="L306" s="207"/>
    </row>
    <row r="307" spans="1:12" ht="35.25" customHeight="1" outlineLevel="4" x14ac:dyDescent="0.25">
      <c r="A307" s="271" t="s">
        <v>188</v>
      </c>
      <c r="B307" s="271"/>
      <c r="C307" s="57" t="s">
        <v>189</v>
      </c>
      <c r="D307" s="49">
        <f>D308+D310</f>
        <v>155809</v>
      </c>
      <c r="E307" s="49">
        <f t="shared" ref="E307:F307" si="664">E308+E310</f>
        <v>0</v>
      </c>
      <c r="F307" s="49">
        <f t="shared" si="664"/>
        <v>155809</v>
      </c>
      <c r="G307" s="49">
        <f>G308+G310</f>
        <v>73257.3</v>
      </c>
      <c r="H307" s="49">
        <f t="shared" ref="H307" si="665">H308+H310</f>
        <v>0</v>
      </c>
      <c r="I307" s="49">
        <f t="shared" ref="I307" si="666">I308+I310</f>
        <v>73257.3</v>
      </c>
      <c r="J307" s="49">
        <f>J308+J310</f>
        <v>0</v>
      </c>
      <c r="K307" s="49">
        <f t="shared" ref="K307" si="667">K308+K310</f>
        <v>0</v>
      </c>
      <c r="L307" s="49"/>
    </row>
    <row r="308" spans="1:12" ht="31.5" outlineLevel="5" x14ac:dyDescent="0.25">
      <c r="A308" s="271" t="s">
        <v>190</v>
      </c>
      <c r="B308" s="271"/>
      <c r="C308" s="57" t="s">
        <v>191</v>
      </c>
      <c r="D308" s="49">
        <f t="shared" ref="D308:K308" si="668">D309</f>
        <v>145162.4</v>
      </c>
      <c r="E308" s="49">
        <f t="shared" si="668"/>
        <v>0</v>
      </c>
      <c r="F308" s="49">
        <f t="shared" si="668"/>
        <v>145162.4</v>
      </c>
      <c r="G308" s="49">
        <f t="shared" si="668"/>
        <v>49283.3</v>
      </c>
      <c r="H308" s="49">
        <f t="shared" si="668"/>
        <v>0</v>
      </c>
      <c r="I308" s="49">
        <f t="shared" si="668"/>
        <v>49283.3</v>
      </c>
      <c r="J308" s="49">
        <f t="shared" si="668"/>
        <v>0</v>
      </c>
      <c r="K308" s="49">
        <f t="shared" si="668"/>
        <v>0</v>
      </c>
      <c r="L308" s="49"/>
    </row>
    <row r="309" spans="1:12" ht="31.5" outlineLevel="7" x14ac:dyDescent="0.25">
      <c r="A309" s="275" t="s">
        <v>190</v>
      </c>
      <c r="B309" s="275" t="s">
        <v>116</v>
      </c>
      <c r="C309" s="58" t="s">
        <v>117</v>
      </c>
      <c r="D309" s="51">
        <v>145162.4</v>
      </c>
      <c r="E309" s="51"/>
      <c r="F309" s="51">
        <f>SUM(D309:E309)</f>
        <v>145162.4</v>
      </c>
      <c r="G309" s="51">
        <v>49283.3</v>
      </c>
      <c r="H309" s="51"/>
      <c r="I309" s="51">
        <f>SUM(G309:H309)</f>
        <v>49283.3</v>
      </c>
      <c r="J309" s="51"/>
      <c r="K309" s="51"/>
      <c r="L309" s="51"/>
    </row>
    <row r="310" spans="1:12" ht="31.5" outlineLevel="5" x14ac:dyDescent="0.25">
      <c r="A310" s="271" t="s">
        <v>192</v>
      </c>
      <c r="B310" s="271"/>
      <c r="C310" s="57" t="s">
        <v>193</v>
      </c>
      <c r="D310" s="49">
        <f t="shared" ref="D310:K310" si="669">D311</f>
        <v>10646.6</v>
      </c>
      <c r="E310" s="49">
        <f t="shared" si="669"/>
        <v>0</v>
      </c>
      <c r="F310" s="49">
        <f t="shared" si="669"/>
        <v>10646.6</v>
      </c>
      <c r="G310" s="49">
        <f t="shared" si="669"/>
        <v>23974</v>
      </c>
      <c r="H310" s="49">
        <f t="shared" si="669"/>
        <v>0</v>
      </c>
      <c r="I310" s="49">
        <f t="shared" si="669"/>
        <v>23974</v>
      </c>
      <c r="J310" s="49">
        <f t="shared" si="669"/>
        <v>0</v>
      </c>
      <c r="K310" s="49">
        <f t="shared" si="669"/>
        <v>0</v>
      </c>
      <c r="L310" s="49"/>
    </row>
    <row r="311" spans="1:12" ht="31.5" outlineLevel="7" x14ac:dyDescent="0.25">
      <c r="A311" s="275" t="s">
        <v>192</v>
      </c>
      <c r="B311" s="275" t="s">
        <v>116</v>
      </c>
      <c r="C311" s="58" t="s">
        <v>117</v>
      </c>
      <c r="D311" s="51">
        <v>10646.6</v>
      </c>
      <c r="E311" s="51"/>
      <c r="F311" s="51">
        <f>SUM(D311:E311)</f>
        <v>10646.6</v>
      </c>
      <c r="G311" s="51">
        <v>23974</v>
      </c>
      <c r="H311" s="51"/>
      <c r="I311" s="51">
        <f>SUM(G311:H311)</f>
        <v>23974</v>
      </c>
      <c r="J311" s="51"/>
      <c r="K311" s="51"/>
      <c r="L311" s="51"/>
    </row>
    <row r="312" spans="1:12" ht="35.25" customHeight="1" outlineLevel="3" x14ac:dyDescent="0.25">
      <c r="A312" s="271" t="s">
        <v>279</v>
      </c>
      <c r="B312" s="271"/>
      <c r="C312" s="57" t="s">
        <v>280</v>
      </c>
      <c r="D312" s="49">
        <f t="shared" ref="D312:L314" si="670">D313</f>
        <v>2192.9</v>
      </c>
      <c r="E312" s="49">
        <f t="shared" si="670"/>
        <v>1200</v>
      </c>
      <c r="F312" s="49">
        <f t="shared" si="670"/>
        <v>3392.9</v>
      </c>
      <c r="G312" s="49">
        <f t="shared" si="670"/>
        <v>730</v>
      </c>
      <c r="H312" s="49">
        <f t="shared" si="670"/>
        <v>0</v>
      </c>
      <c r="I312" s="49">
        <f t="shared" si="670"/>
        <v>730</v>
      </c>
      <c r="J312" s="49">
        <f t="shared" si="670"/>
        <v>730</v>
      </c>
      <c r="K312" s="49">
        <f t="shared" si="670"/>
        <v>0</v>
      </c>
      <c r="L312" s="49">
        <f t="shared" si="670"/>
        <v>730</v>
      </c>
    </row>
    <row r="313" spans="1:12" ht="33.75" customHeight="1" outlineLevel="4" x14ac:dyDescent="0.25">
      <c r="A313" s="271" t="s">
        <v>281</v>
      </c>
      <c r="B313" s="271"/>
      <c r="C313" s="57" t="s">
        <v>282</v>
      </c>
      <c r="D313" s="49">
        <f t="shared" si="670"/>
        <v>2192.9</v>
      </c>
      <c r="E313" s="49">
        <f t="shared" si="670"/>
        <v>1200</v>
      </c>
      <c r="F313" s="49">
        <f t="shared" si="670"/>
        <v>3392.9</v>
      </c>
      <c r="G313" s="49">
        <f t="shared" si="670"/>
        <v>730</v>
      </c>
      <c r="H313" s="49">
        <f t="shared" si="670"/>
        <v>0</v>
      </c>
      <c r="I313" s="49">
        <f t="shared" si="670"/>
        <v>730</v>
      </c>
      <c r="J313" s="49">
        <f t="shared" si="670"/>
        <v>730</v>
      </c>
      <c r="K313" s="49">
        <f t="shared" si="670"/>
        <v>0</v>
      </c>
      <c r="L313" s="49">
        <f t="shared" si="670"/>
        <v>730</v>
      </c>
    </row>
    <row r="314" spans="1:12" ht="31.5" outlineLevel="5" x14ac:dyDescent="0.25">
      <c r="A314" s="271" t="s">
        <v>283</v>
      </c>
      <c r="B314" s="271"/>
      <c r="C314" s="57" t="s">
        <v>284</v>
      </c>
      <c r="D314" s="49">
        <f t="shared" si="670"/>
        <v>2192.9</v>
      </c>
      <c r="E314" s="49">
        <f t="shared" si="670"/>
        <v>1200</v>
      </c>
      <c r="F314" s="49">
        <f t="shared" si="670"/>
        <v>3392.9</v>
      </c>
      <c r="G314" s="49">
        <f t="shared" si="670"/>
        <v>730</v>
      </c>
      <c r="H314" s="49">
        <f t="shared" si="670"/>
        <v>0</v>
      </c>
      <c r="I314" s="49">
        <f t="shared" si="670"/>
        <v>730</v>
      </c>
      <c r="J314" s="49">
        <f t="shared" si="670"/>
        <v>730</v>
      </c>
      <c r="K314" s="49">
        <f t="shared" si="670"/>
        <v>0</v>
      </c>
      <c r="L314" s="49">
        <f t="shared" si="670"/>
        <v>730</v>
      </c>
    </row>
    <row r="315" spans="1:12" ht="31.5" outlineLevel="7" x14ac:dyDescent="0.25">
      <c r="A315" s="275" t="s">
        <v>283</v>
      </c>
      <c r="B315" s="275" t="s">
        <v>7</v>
      </c>
      <c r="C315" s="58" t="s">
        <v>8</v>
      </c>
      <c r="D315" s="51">
        <v>2192.9</v>
      </c>
      <c r="E315" s="193">
        <v>1200</v>
      </c>
      <c r="F315" s="51">
        <f>SUM(D315:E315)</f>
        <v>3392.9</v>
      </c>
      <c r="G315" s="51">
        <v>730</v>
      </c>
      <c r="H315" s="51"/>
      <c r="I315" s="51">
        <f>SUM(G315:H315)</f>
        <v>730</v>
      </c>
      <c r="J315" s="51">
        <v>730</v>
      </c>
      <c r="K315" s="51"/>
      <c r="L315" s="51">
        <f>SUM(J315:K315)</f>
        <v>730</v>
      </c>
    </row>
    <row r="316" spans="1:12" ht="47.25" outlineLevel="7" x14ac:dyDescent="0.25">
      <c r="A316" s="271" t="s">
        <v>153</v>
      </c>
      <c r="B316" s="271"/>
      <c r="C316" s="57" t="s">
        <v>154</v>
      </c>
      <c r="D316" s="49">
        <f>D317+D324</f>
        <v>152944.20000000001</v>
      </c>
      <c r="E316" s="49">
        <f t="shared" ref="E316:F316" si="671">E317+E324</f>
        <v>12316.572</v>
      </c>
      <c r="F316" s="49">
        <f t="shared" si="671"/>
        <v>165260.772</v>
      </c>
      <c r="G316" s="49">
        <f>G317+G324</f>
        <v>153397</v>
      </c>
      <c r="H316" s="49">
        <f t="shared" ref="H316" si="672">H317+H324</f>
        <v>12316.572</v>
      </c>
      <c r="I316" s="49">
        <f t="shared" ref="I316" si="673">I317+I324</f>
        <v>165713.57199999999</v>
      </c>
      <c r="J316" s="49">
        <f>J317+J324</f>
        <v>153889.60000000001</v>
      </c>
      <c r="K316" s="49">
        <f t="shared" ref="K316" si="674">K317+K324</f>
        <v>0</v>
      </c>
      <c r="L316" s="49">
        <f t="shared" ref="L316" si="675">L317+L324</f>
        <v>153889.60000000001</v>
      </c>
    </row>
    <row r="317" spans="1:12" ht="31.5" outlineLevel="4" x14ac:dyDescent="0.25">
      <c r="A317" s="271" t="s">
        <v>223</v>
      </c>
      <c r="B317" s="271"/>
      <c r="C317" s="57" t="s">
        <v>39</v>
      </c>
      <c r="D317" s="49">
        <f>D318+D322</f>
        <v>147614.6</v>
      </c>
      <c r="E317" s="49">
        <f t="shared" ref="E317:F317" si="676">E318+E322</f>
        <v>0</v>
      </c>
      <c r="F317" s="49">
        <f t="shared" si="676"/>
        <v>147614.6</v>
      </c>
      <c r="G317" s="49">
        <f>G318+G322</f>
        <v>148067.4</v>
      </c>
      <c r="H317" s="49">
        <f t="shared" ref="H317" si="677">H318+H322</f>
        <v>0</v>
      </c>
      <c r="I317" s="49">
        <f t="shared" ref="I317" si="678">I318+I322</f>
        <v>148067.4</v>
      </c>
      <c r="J317" s="49">
        <f>J318+J322</f>
        <v>148560</v>
      </c>
      <c r="K317" s="49">
        <f t="shared" ref="K317" si="679">K318+K322</f>
        <v>0</v>
      </c>
      <c r="L317" s="49">
        <f t="shared" ref="L317" si="680">L318+L322</f>
        <v>148560</v>
      </c>
    </row>
    <row r="318" spans="1:12" ht="15.75" outlineLevel="5" x14ac:dyDescent="0.25">
      <c r="A318" s="271" t="s">
        <v>278</v>
      </c>
      <c r="B318" s="271"/>
      <c r="C318" s="57" t="s">
        <v>41</v>
      </c>
      <c r="D318" s="49">
        <f>D319+D320+D321</f>
        <v>12916.2</v>
      </c>
      <c r="E318" s="49">
        <f t="shared" ref="E318:F318" si="681">E319+E320+E321</f>
        <v>0</v>
      </c>
      <c r="F318" s="49">
        <f t="shared" si="681"/>
        <v>12916.2</v>
      </c>
      <c r="G318" s="49">
        <f t="shared" ref="G318:J318" si="682">G319+G320+G321</f>
        <v>13404.800000000001</v>
      </c>
      <c r="H318" s="49">
        <f t="shared" ref="H318" si="683">H319+H320+H321</f>
        <v>0</v>
      </c>
      <c r="I318" s="49">
        <f t="shared" ref="I318" si="684">I319+I320+I321</f>
        <v>13404.800000000001</v>
      </c>
      <c r="J318" s="49">
        <f t="shared" si="682"/>
        <v>13912.900000000001</v>
      </c>
      <c r="K318" s="49">
        <f t="shared" ref="K318" si="685">K319+K320+K321</f>
        <v>0</v>
      </c>
      <c r="L318" s="49">
        <f t="shared" ref="L318" si="686">L319+L320+L321</f>
        <v>13912.900000000001</v>
      </c>
    </row>
    <row r="319" spans="1:12" ht="47.25" outlineLevel="7" x14ac:dyDescent="0.25">
      <c r="A319" s="275" t="s">
        <v>278</v>
      </c>
      <c r="B319" s="275" t="s">
        <v>4</v>
      </c>
      <c r="C319" s="58" t="s">
        <v>5</v>
      </c>
      <c r="D319" s="11">
        <v>12213.4</v>
      </c>
      <c r="E319" s="51"/>
      <c r="F319" s="51">
        <f t="shared" ref="F319:F321" si="687">SUM(D319:E319)</f>
        <v>12213.4</v>
      </c>
      <c r="G319" s="11">
        <v>12702</v>
      </c>
      <c r="H319" s="51"/>
      <c r="I319" s="51">
        <f t="shared" ref="I319:I321" si="688">SUM(G319:H319)</f>
        <v>12702</v>
      </c>
      <c r="J319" s="11">
        <v>13210.1</v>
      </c>
      <c r="K319" s="51"/>
      <c r="L319" s="51">
        <f t="shared" ref="L319:L321" si="689">SUM(J319:K319)</f>
        <v>13210.1</v>
      </c>
    </row>
    <row r="320" spans="1:12" ht="31.5" outlineLevel="7" x14ac:dyDescent="0.25">
      <c r="A320" s="275" t="s">
        <v>278</v>
      </c>
      <c r="B320" s="275" t="s">
        <v>7</v>
      </c>
      <c r="C320" s="58" t="s">
        <v>8</v>
      </c>
      <c r="D320" s="11">
        <v>700.6</v>
      </c>
      <c r="E320" s="51"/>
      <c r="F320" s="51">
        <f t="shared" si="687"/>
        <v>700.6</v>
      </c>
      <c r="G320" s="11">
        <v>700.6</v>
      </c>
      <c r="H320" s="51"/>
      <c r="I320" s="51">
        <f t="shared" si="688"/>
        <v>700.6</v>
      </c>
      <c r="J320" s="11">
        <v>700.6</v>
      </c>
      <c r="K320" s="51"/>
      <c r="L320" s="51">
        <f t="shared" si="689"/>
        <v>700.6</v>
      </c>
    </row>
    <row r="321" spans="1:12" ht="15.75" outlineLevel="7" x14ac:dyDescent="0.25">
      <c r="A321" s="275" t="s">
        <v>278</v>
      </c>
      <c r="B321" s="275" t="s">
        <v>15</v>
      </c>
      <c r="C321" s="58" t="s">
        <v>16</v>
      </c>
      <c r="D321" s="11">
        <v>2.2000000000000002</v>
      </c>
      <c r="E321" s="51"/>
      <c r="F321" s="51">
        <f t="shared" si="687"/>
        <v>2.2000000000000002</v>
      </c>
      <c r="G321" s="11">
        <v>2.2000000000000002</v>
      </c>
      <c r="H321" s="51"/>
      <c r="I321" s="51">
        <f t="shared" si="688"/>
        <v>2.2000000000000002</v>
      </c>
      <c r="J321" s="11">
        <v>2.2000000000000002</v>
      </c>
      <c r="K321" s="51"/>
      <c r="L321" s="51">
        <f t="shared" si="689"/>
        <v>2.2000000000000002</v>
      </c>
    </row>
    <row r="322" spans="1:12" ht="31.5" outlineLevel="5" x14ac:dyDescent="0.25">
      <c r="A322" s="271" t="s">
        <v>224</v>
      </c>
      <c r="B322" s="271"/>
      <c r="C322" s="57" t="s">
        <v>225</v>
      </c>
      <c r="D322" s="49">
        <f>D323</f>
        <v>134698.4</v>
      </c>
      <c r="E322" s="49">
        <f t="shared" ref="E322:F322" si="690">E323</f>
        <v>0</v>
      </c>
      <c r="F322" s="49">
        <f t="shared" si="690"/>
        <v>134698.4</v>
      </c>
      <c r="G322" s="49">
        <f>G323</f>
        <v>134662.6</v>
      </c>
      <c r="H322" s="49">
        <f t="shared" ref="H322" si="691">H323</f>
        <v>0</v>
      </c>
      <c r="I322" s="49">
        <f t="shared" ref="I322" si="692">I323</f>
        <v>134662.6</v>
      </c>
      <c r="J322" s="49">
        <f>J323</f>
        <v>134647.1</v>
      </c>
      <c r="K322" s="49">
        <f t="shared" ref="K322" si="693">K323</f>
        <v>0</v>
      </c>
      <c r="L322" s="49">
        <f t="shared" ref="L322" si="694">L323</f>
        <v>134647.1</v>
      </c>
    </row>
    <row r="323" spans="1:12" ht="31.5" outlineLevel="7" x14ac:dyDescent="0.25">
      <c r="A323" s="275" t="s">
        <v>224</v>
      </c>
      <c r="B323" s="275" t="s">
        <v>70</v>
      </c>
      <c r="C323" s="58" t="s">
        <v>71</v>
      </c>
      <c r="D323" s="51">
        <f>1042+12279.5+121221.6+155.3</f>
        <v>134698.4</v>
      </c>
      <c r="E323" s="51"/>
      <c r="F323" s="51">
        <f>SUM(D323:E323)</f>
        <v>134698.4</v>
      </c>
      <c r="G323" s="51">
        <f>1042+12279.5+121221.6+119.5</f>
        <v>134662.6</v>
      </c>
      <c r="H323" s="51"/>
      <c r="I323" s="51">
        <f>SUM(G323:H323)</f>
        <v>134662.6</v>
      </c>
      <c r="J323" s="51">
        <f>1042+12279.5+121221.6+104</f>
        <v>134647.1</v>
      </c>
      <c r="K323" s="51"/>
      <c r="L323" s="51">
        <f>SUM(J323:K323)</f>
        <v>134647.1</v>
      </c>
    </row>
    <row r="324" spans="1:12" ht="32.25" customHeight="1" outlineLevel="7" x14ac:dyDescent="0.25">
      <c r="A324" s="271" t="s">
        <v>155</v>
      </c>
      <c r="B324" s="271"/>
      <c r="C324" s="57" t="s">
        <v>92</v>
      </c>
      <c r="D324" s="49">
        <f>D325</f>
        <v>5329.6</v>
      </c>
      <c r="E324" s="49">
        <f t="shared" ref="E324:F324" si="695">E325</f>
        <v>12316.572</v>
      </c>
      <c r="F324" s="49">
        <f t="shared" si="695"/>
        <v>17646.171999999999</v>
      </c>
      <c r="G324" s="49">
        <f t="shared" ref="G324:J324" si="696">G325</f>
        <v>5329.6</v>
      </c>
      <c r="H324" s="49">
        <f t="shared" ref="H324" si="697">H325</f>
        <v>12316.572</v>
      </c>
      <c r="I324" s="49">
        <f t="shared" ref="I324" si="698">I325</f>
        <v>17646.171999999999</v>
      </c>
      <c r="J324" s="49">
        <f t="shared" si="696"/>
        <v>5329.6</v>
      </c>
      <c r="K324" s="49">
        <f t="shared" ref="K324" si="699">K325</f>
        <v>0</v>
      </c>
      <c r="L324" s="49">
        <f t="shared" ref="L324" si="700">L325</f>
        <v>5329.6</v>
      </c>
    </row>
    <row r="325" spans="1:12" ht="31.5" outlineLevel="5" x14ac:dyDescent="0.25">
      <c r="A325" s="271" t="s">
        <v>156</v>
      </c>
      <c r="B325" s="271"/>
      <c r="C325" s="57" t="s">
        <v>157</v>
      </c>
      <c r="D325" s="49">
        <f>D326+D327</f>
        <v>5329.6</v>
      </c>
      <c r="E325" s="49">
        <f>E326+E327+E328</f>
        <v>12316.572</v>
      </c>
      <c r="F325" s="49">
        <f t="shared" ref="F325:L325" si="701">F326+F327+F328</f>
        <v>17646.171999999999</v>
      </c>
      <c r="G325" s="49">
        <f t="shared" si="701"/>
        <v>5329.6</v>
      </c>
      <c r="H325" s="49">
        <f t="shared" si="701"/>
        <v>12316.572</v>
      </c>
      <c r="I325" s="49">
        <f t="shared" si="701"/>
        <v>17646.171999999999</v>
      </c>
      <c r="J325" s="49">
        <f t="shared" si="701"/>
        <v>5329.6</v>
      </c>
      <c r="K325" s="49">
        <f t="shared" si="701"/>
        <v>0</v>
      </c>
      <c r="L325" s="49">
        <f t="shared" si="701"/>
        <v>5329.6</v>
      </c>
    </row>
    <row r="326" spans="1:12" ht="31.5" outlineLevel="7" x14ac:dyDescent="0.25">
      <c r="A326" s="275" t="s">
        <v>156</v>
      </c>
      <c r="B326" s="275" t="s">
        <v>7</v>
      </c>
      <c r="C326" s="58" t="s">
        <v>8</v>
      </c>
      <c r="D326" s="51">
        <v>4344</v>
      </c>
      <c r="E326" s="51"/>
      <c r="F326" s="51">
        <f t="shared" ref="F326:F327" si="702">SUM(D326:E326)</f>
        <v>4344</v>
      </c>
      <c r="G326" s="51">
        <v>4550.5</v>
      </c>
      <c r="H326" s="51"/>
      <c r="I326" s="51">
        <f t="shared" ref="I326:I327" si="703">SUM(G326:H326)</f>
        <v>4550.5</v>
      </c>
      <c r="J326" s="51">
        <v>4550.5</v>
      </c>
      <c r="K326" s="51"/>
      <c r="L326" s="51">
        <f t="shared" ref="L326:L327" si="704">SUM(J326:K326)</f>
        <v>4550.5</v>
      </c>
    </row>
    <row r="327" spans="1:12" ht="15.75" outlineLevel="7" x14ac:dyDescent="0.25">
      <c r="A327" s="275" t="s">
        <v>156</v>
      </c>
      <c r="B327" s="275" t="s">
        <v>15</v>
      </c>
      <c r="C327" s="58" t="s">
        <v>16</v>
      </c>
      <c r="D327" s="51">
        <f>779.1+206.5</f>
        <v>985.6</v>
      </c>
      <c r="E327" s="51"/>
      <c r="F327" s="51">
        <f t="shared" si="702"/>
        <v>985.6</v>
      </c>
      <c r="G327" s="51">
        <v>779.1</v>
      </c>
      <c r="H327" s="51"/>
      <c r="I327" s="51">
        <f t="shared" si="703"/>
        <v>779.1</v>
      </c>
      <c r="J327" s="51">
        <v>779.1</v>
      </c>
      <c r="K327" s="51"/>
      <c r="L327" s="51">
        <f t="shared" si="704"/>
        <v>779.1</v>
      </c>
    </row>
    <row r="328" spans="1:12" ht="77.25" customHeight="1" outlineLevel="7" x14ac:dyDescent="0.25">
      <c r="A328" s="272" t="s">
        <v>855</v>
      </c>
      <c r="B328" s="272"/>
      <c r="C328" s="181" t="s">
        <v>856</v>
      </c>
      <c r="D328" s="9"/>
      <c r="E328" s="23">
        <f t="shared" ref="E328:F328" si="705">E329</f>
        <v>12316.572</v>
      </c>
      <c r="F328" s="23">
        <f t="shared" si="705"/>
        <v>12316.572</v>
      </c>
      <c r="G328" s="9"/>
      <c r="H328" s="23">
        <f t="shared" ref="H328:I328" si="706">H329</f>
        <v>12316.572</v>
      </c>
      <c r="I328" s="23">
        <f t="shared" si="706"/>
        <v>12316.572</v>
      </c>
      <c r="J328" s="9"/>
      <c r="K328" s="9"/>
      <c r="L328" s="9"/>
    </row>
    <row r="329" spans="1:12" ht="15.75" outlineLevel="7" x14ac:dyDescent="0.25">
      <c r="A329" s="273" t="s">
        <v>855</v>
      </c>
      <c r="B329" s="273" t="s">
        <v>15</v>
      </c>
      <c r="C329" s="182" t="s">
        <v>16</v>
      </c>
      <c r="D329" s="9"/>
      <c r="E329" s="24">
        <v>12316.572</v>
      </c>
      <c r="F329" s="24">
        <f>SUM(D329:E329)</f>
        <v>12316.572</v>
      </c>
      <c r="G329" s="9"/>
      <c r="H329" s="24">
        <v>12316.572</v>
      </c>
      <c r="I329" s="24">
        <f>SUM(G329:H329)</f>
        <v>12316.572</v>
      </c>
      <c r="J329" s="9"/>
      <c r="K329" s="9"/>
      <c r="L329" s="9"/>
    </row>
    <row r="330" spans="1:12" ht="31.5" outlineLevel="2" x14ac:dyDescent="0.25">
      <c r="A330" s="271" t="s">
        <v>271</v>
      </c>
      <c r="B330" s="271"/>
      <c r="C330" s="57" t="s">
        <v>272</v>
      </c>
      <c r="D330" s="49">
        <f t="shared" ref="D330:L330" si="707">D331+D372</f>
        <v>140349.72036000001</v>
      </c>
      <c r="E330" s="49">
        <f t="shared" si="707"/>
        <v>37309.418429999998</v>
      </c>
      <c r="F330" s="49">
        <f t="shared" si="707"/>
        <v>177659.13879</v>
      </c>
      <c r="G330" s="49">
        <f t="shared" si="707"/>
        <v>140587.95136000001</v>
      </c>
      <c r="H330" s="49">
        <f t="shared" si="707"/>
        <v>0</v>
      </c>
      <c r="I330" s="49">
        <f t="shared" si="707"/>
        <v>140587.95136000001</v>
      </c>
      <c r="J330" s="49">
        <f t="shared" si="707"/>
        <v>132889.15000000002</v>
      </c>
      <c r="K330" s="49">
        <f t="shared" si="707"/>
        <v>0</v>
      </c>
      <c r="L330" s="49">
        <f t="shared" si="707"/>
        <v>132889.15000000002</v>
      </c>
    </row>
    <row r="331" spans="1:12" ht="31.5" outlineLevel="3" x14ac:dyDescent="0.25">
      <c r="A331" s="271" t="s">
        <v>273</v>
      </c>
      <c r="B331" s="271"/>
      <c r="C331" s="57" t="s">
        <v>274</v>
      </c>
      <c r="D331" s="49">
        <f t="shared" ref="D331:L331" si="708">D332+D354+D363</f>
        <v>18570.120360000001</v>
      </c>
      <c r="E331" s="49">
        <f t="shared" si="708"/>
        <v>37309.418429999998</v>
      </c>
      <c r="F331" s="49">
        <f t="shared" si="708"/>
        <v>55879.538789999999</v>
      </c>
      <c r="G331" s="49">
        <f t="shared" si="708"/>
        <v>18591.051359999998</v>
      </c>
      <c r="H331" s="49">
        <f t="shared" si="708"/>
        <v>0</v>
      </c>
      <c r="I331" s="49">
        <f t="shared" si="708"/>
        <v>18591.051359999998</v>
      </c>
      <c r="J331" s="49">
        <f t="shared" si="708"/>
        <v>10666.15</v>
      </c>
      <c r="K331" s="49">
        <f t="shared" si="708"/>
        <v>0</v>
      </c>
      <c r="L331" s="49">
        <f t="shared" si="708"/>
        <v>10666.15</v>
      </c>
    </row>
    <row r="332" spans="1:12" ht="31.5" outlineLevel="4" x14ac:dyDescent="0.25">
      <c r="A332" s="271" t="s">
        <v>275</v>
      </c>
      <c r="B332" s="271"/>
      <c r="C332" s="57" t="s">
        <v>276</v>
      </c>
      <c r="D332" s="49">
        <f>D333+D348+D346</f>
        <v>7092.1547</v>
      </c>
      <c r="E332" s="49">
        <f>E333+E348+E346+E338+E342+E336</f>
        <v>36942.751759999999</v>
      </c>
      <c r="F332" s="49">
        <f t="shared" ref="F332:L332" si="709">F333+F348+F346+F338+F342+F336</f>
        <v>44034.906459999998</v>
      </c>
      <c r="G332" s="49">
        <f t="shared" si="709"/>
        <v>6217.75</v>
      </c>
      <c r="H332" s="49">
        <f t="shared" si="709"/>
        <v>0</v>
      </c>
      <c r="I332" s="49">
        <f t="shared" si="709"/>
        <v>6217.75</v>
      </c>
      <c r="J332" s="49">
        <f t="shared" si="709"/>
        <v>6196.25</v>
      </c>
      <c r="K332" s="49">
        <f t="shared" si="709"/>
        <v>0</v>
      </c>
      <c r="L332" s="49">
        <f t="shared" si="709"/>
        <v>6196.25</v>
      </c>
    </row>
    <row r="333" spans="1:12" ht="31.5" outlineLevel="5" x14ac:dyDescent="0.25">
      <c r="A333" s="271" t="s">
        <v>403</v>
      </c>
      <c r="B333" s="271"/>
      <c r="C333" s="57" t="s">
        <v>404</v>
      </c>
      <c r="D333" s="49">
        <f>D334+D335</f>
        <v>215</v>
      </c>
      <c r="E333" s="49">
        <f t="shared" ref="E333:F333" si="710">E334+E335</f>
        <v>0</v>
      </c>
      <c r="F333" s="49">
        <f t="shared" si="710"/>
        <v>215</v>
      </c>
      <c r="G333" s="49">
        <f t="shared" ref="G333:J333" si="711">G334+G335</f>
        <v>165.60000000000002</v>
      </c>
      <c r="H333" s="49">
        <f t="shared" ref="H333" si="712">H334+H335</f>
        <v>0</v>
      </c>
      <c r="I333" s="49">
        <f t="shared" ref="I333" si="713">I334+I335</f>
        <v>165.60000000000002</v>
      </c>
      <c r="J333" s="49">
        <f t="shared" si="711"/>
        <v>144.10000000000002</v>
      </c>
      <c r="K333" s="49">
        <f t="shared" ref="K333" si="714">K334+K335</f>
        <v>0</v>
      </c>
      <c r="L333" s="49">
        <f t="shared" ref="L333" si="715">L334+L335</f>
        <v>144.10000000000002</v>
      </c>
    </row>
    <row r="334" spans="1:12" ht="31.5" outlineLevel="7" x14ac:dyDescent="0.25">
      <c r="A334" s="275" t="s">
        <v>403</v>
      </c>
      <c r="B334" s="275" t="s">
        <v>7</v>
      </c>
      <c r="C334" s="58" t="s">
        <v>8</v>
      </c>
      <c r="D334" s="11">
        <v>120</v>
      </c>
      <c r="E334" s="51"/>
      <c r="F334" s="51">
        <f t="shared" ref="F334:F335" si="716">SUM(D334:E334)</f>
        <v>120</v>
      </c>
      <c r="G334" s="11">
        <v>92.4</v>
      </c>
      <c r="H334" s="51"/>
      <c r="I334" s="51">
        <f t="shared" ref="I334:I335" si="717">SUM(G334:H334)</f>
        <v>92.4</v>
      </c>
      <c r="J334" s="11">
        <v>80.400000000000006</v>
      </c>
      <c r="K334" s="51"/>
      <c r="L334" s="51">
        <f t="shared" ref="L334:L335" si="718">SUM(J334:K334)</f>
        <v>80.400000000000006</v>
      </c>
    </row>
    <row r="335" spans="1:12" ht="31.5" outlineLevel="7" x14ac:dyDescent="0.25">
      <c r="A335" s="275" t="s">
        <v>403</v>
      </c>
      <c r="B335" s="275" t="s">
        <v>70</v>
      </c>
      <c r="C335" s="58" t="s">
        <v>71</v>
      </c>
      <c r="D335" s="11">
        <v>95</v>
      </c>
      <c r="E335" s="51"/>
      <c r="F335" s="51">
        <f t="shared" si="716"/>
        <v>95</v>
      </c>
      <c r="G335" s="11">
        <v>73.2</v>
      </c>
      <c r="H335" s="51"/>
      <c r="I335" s="51">
        <f t="shared" si="717"/>
        <v>73.2</v>
      </c>
      <c r="J335" s="11">
        <v>63.7</v>
      </c>
      <c r="K335" s="51"/>
      <c r="L335" s="51">
        <f t="shared" si="718"/>
        <v>63.7</v>
      </c>
    </row>
    <row r="336" spans="1:12" ht="15.75" outlineLevel="7" x14ac:dyDescent="0.25">
      <c r="A336" s="262" t="s">
        <v>877</v>
      </c>
      <c r="B336" s="262"/>
      <c r="C336" s="20" t="s">
        <v>878</v>
      </c>
      <c r="D336" s="11"/>
      <c r="E336" s="49">
        <f t="shared" ref="E336:F336" si="719">E337</f>
        <v>6500</v>
      </c>
      <c r="F336" s="49">
        <f t="shared" si="719"/>
        <v>6500</v>
      </c>
      <c r="G336" s="11"/>
      <c r="H336" s="51"/>
      <c r="I336" s="51"/>
      <c r="J336" s="11"/>
      <c r="K336" s="51"/>
      <c r="L336" s="51"/>
    </row>
    <row r="337" spans="1:12" ht="31.5" outlineLevel="7" x14ac:dyDescent="0.25">
      <c r="A337" s="263" t="s">
        <v>877</v>
      </c>
      <c r="B337" s="263" t="s">
        <v>70</v>
      </c>
      <c r="C337" s="22" t="s">
        <v>71</v>
      </c>
      <c r="D337" s="11"/>
      <c r="E337" s="166">
        <v>6500</v>
      </c>
      <c r="F337" s="51">
        <f>SUM(D337:E337)</f>
        <v>6500</v>
      </c>
      <c r="G337" s="11"/>
      <c r="H337" s="51"/>
      <c r="I337" s="51"/>
      <c r="J337" s="11"/>
      <c r="K337" s="51"/>
      <c r="L337" s="51"/>
    </row>
    <row r="338" spans="1:12" ht="31.5" outlineLevel="7" x14ac:dyDescent="0.25">
      <c r="A338" s="262" t="s">
        <v>861</v>
      </c>
      <c r="B338" s="262"/>
      <c r="C338" s="20" t="s">
        <v>862</v>
      </c>
      <c r="D338" s="9"/>
      <c r="E338" s="9">
        <f t="shared" ref="E338:F338" si="720">E339</f>
        <v>7509.9112500000001</v>
      </c>
      <c r="F338" s="9">
        <f t="shared" si="720"/>
        <v>7509.9112500000001</v>
      </c>
      <c r="G338" s="11"/>
      <c r="H338" s="51"/>
      <c r="I338" s="51"/>
      <c r="J338" s="11"/>
      <c r="K338" s="51"/>
      <c r="L338" s="51"/>
    </row>
    <row r="339" spans="1:12" ht="31.5" outlineLevel="7" x14ac:dyDescent="0.25">
      <c r="A339" s="263" t="s">
        <v>861</v>
      </c>
      <c r="B339" s="263" t="s">
        <v>116</v>
      </c>
      <c r="C339" s="22" t="s">
        <v>117</v>
      </c>
      <c r="D339" s="9"/>
      <c r="E339" s="11">
        <f t="shared" ref="E339:F339" si="721">E341</f>
        <v>7509.9112500000001</v>
      </c>
      <c r="F339" s="11">
        <f t="shared" si="721"/>
        <v>7509.9112500000001</v>
      </c>
      <c r="G339" s="11"/>
      <c r="H339" s="51"/>
      <c r="I339" s="51"/>
      <c r="J339" s="11"/>
      <c r="K339" s="51"/>
      <c r="L339" s="51"/>
    </row>
    <row r="340" spans="1:12" ht="15.75" outlineLevel="7" x14ac:dyDescent="0.25">
      <c r="A340" s="263"/>
      <c r="B340" s="263"/>
      <c r="C340" s="22" t="s">
        <v>464</v>
      </c>
      <c r="D340" s="9"/>
      <c r="E340" s="11"/>
      <c r="F340" s="11"/>
      <c r="G340" s="11"/>
      <c r="H340" s="51"/>
      <c r="I340" s="51"/>
      <c r="J340" s="11"/>
      <c r="K340" s="51"/>
      <c r="L340" s="51"/>
    </row>
    <row r="341" spans="1:12" ht="47.25" outlineLevel="7" x14ac:dyDescent="0.25">
      <c r="A341" s="263"/>
      <c r="B341" s="263"/>
      <c r="C341" s="22" t="s">
        <v>863</v>
      </c>
      <c r="D341" s="9"/>
      <c r="E341" s="13">
        <v>7509.9112500000001</v>
      </c>
      <c r="F341" s="13">
        <f>SUM(D341:E341)</f>
        <v>7509.9112500000001</v>
      </c>
      <c r="G341" s="11"/>
      <c r="H341" s="51"/>
      <c r="I341" s="51"/>
      <c r="J341" s="11"/>
      <c r="K341" s="51"/>
      <c r="L341" s="51"/>
    </row>
    <row r="342" spans="1:12" ht="31.5" outlineLevel="7" x14ac:dyDescent="0.25">
      <c r="A342" s="264" t="s">
        <v>861</v>
      </c>
      <c r="B342" s="264"/>
      <c r="C342" s="27" t="s">
        <v>864</v>
      </c>
      <c r="D342" s="23"/>
      <c r="E342" s="23">
        <f t="shared" ref="E342:F342" si="722">E343</f>
        <v>22529.733749999999</v>
      </c>
      <c r="F342" s="23">
        <f t="shared" si="722"/>
        <v>22529.733749999999</v>
      </c>
      <c r="G342" s="11"/>
      <c r="H342" s="51"/>
      <c r="I342" s="51"/>
      <c r="J342" s="11"/>
      <c r="K342" s="51"/>
      <c r="L342" s="51"/>
    </row>
    <row r="343" spans="1:12" ht="31.5" outlineLevel="7" x14ac:dyDescent="0.25">
      <c r="A343" s="265" t="s">
        <v>861</v>
      </c>
      <c r="B343" s="265" t="s">
        <v>116</v>
      </c>
      <c r="C343" s="28" t="s">
        <v>117</v>
      </c>
      <c r="D343" s="23"/>
      <c r="E343" s="24">
        <f t="shared" ref="E343:F343" si="723">E345</f>
        <v>22529.733749999999</v>
      </c>
      <c r="F343" s="24">
        <f t="shared" si="723"/>
        <v>22529.733749999999</v>
      </c>
      <c r="G343" s="11"/>
      <c r="H343" s="51"/>
      <c r="I343" s="51"/>
      <c r="J343" s="11"/>
      <c r="K343" s="51"/>
      <c r="L343" s="51"/>
    </row>
    <row r="344" spans="1:12" ht="15.75" outlineLevel="7" x14ac:dyDescent="0.25">
      <c r="A344" s="265"/>
      <c r="B344" s="265"/>
      <c r="C344" s="28" t="s">
        <v>464</v>
      </c>
      <c r="D344" s="23"/>
      <c r="E344" s="24"/>
      <c r="F344" s="24"/>
      <c r="G344" s="11"/>
      <c r="H344" s="51"/>
      <c r="I344" s="51"/>
      <c r="J344" s="11"/>
      <c r="K344" s="51"/>
      <c r="L344" s="51"/>
    </row>
    <row r="345" spans="1:12" ht="47.25" outlineLevel="7" x14ac:dyDescent="0.25">
      <c r="A345" s="265"/>
      <c r="B345" s="265"/>
      <c r="C345" s="28" t="s">
        <v>863</v>
      </c>
      <c r="D345" s="23"/>
      <c r="E345" s="34">
        <v>22529.733749999999</v>
      </c>
      <c r="F345" s="34">
        <f>SUM(D345:E345)</f>
        <v>22529.733749999999</v>
      </c>
      <c r="G345" s="11"/>
      <c r="H345" s="51"/>
      <c r="I345" s="51"/>
      <c r="J345" s="11"/>
      <c r="K345" s="51"/>
      <c r="L345" s="51"/>
    </row>
    <row r="346" spans="1:12" ht="47.25" outlineLevel="7" x14ac:dyDescent="0.25">
      <c r="A346" s="271" t="s">
        <v>477</v>
      </c>
      <c r="B346" s="275"/>
      <c r="C346" s="57" t="s">
        <v>480</v>
      </c>
      <c r="D346" s="49">
        <f>D347</f>
        <v>2017.5</v>
      </c>
      <c r="E346" s="49">
        <f t="shared" ref="E346:F346" si="724">E347</f>
        <v>403.10676000000001</v>
      </c>
      <c r="F346" s="49">
        <f t="shared" si="724"/>
        <v>2420.6067600000001</v>
      </c>
      <c r="G346" s="49">
        <f t="shared" ref="G346:J346" si="725">G347</f>
        <v>1192.5</v>
      </c>
      <c r="H346" s="49">
        <f t="shared" ref="H346" si="726">H347</f>
        <v>0</v>
      </c>
      <c r="I346" s="49">
        <f t="shared" ref="I346" si="727">I347</f>
        <v>1192.5</v>
      </c>
      <c r="J346" s="49">
        <f t="shared" si="725"/>
        <v>1192.5</v>
      </c>
      <c r="K346" s="49">
        <f t="shared" ref="K346" si="728">K347</f>
        <v>0</v>
      </c>
      <c r="L346" s="49">
        <f t="shared" ref="L346" si="729">L347</f>
        <v>1192.5</v>
      </c>
    </row>
    <row r="347" spans="1:12" ht="31.5" outlineLevel="7" x14ac:dyDescent="0.25">
      <c r="A347" s="275" t="s">
        <v>477</v>
      </c>
      <c r="B347" s="275" t="s">
        <v>70</v>
      </c>
      <c r="C347" s="58" t="s">
        <v>71</v>
      </c>
      <c r="D347" s="51">
        <f>825+1192.5</f>
        <v>2017.5</v>
      </c>
      <c r="E347" s="166">
        <v>403.10676000000001</v>
      </c>
      <c r="F347" s="51">
        <f>SUM(D347:E347)</f>
        <v>2420.6067600000001</v>
      </c>
      <c r="G347" s="51">
        <v>1192.5</v>
      </c>
      <c r="H347" s="51"/>
      <c r="I347" s="51">
        <f>SUM(G347:H347)</f>
        <v>1192.5</v>
      </c>
      <c r="J347" s="51">
        <v>1192.5</v>
      </c>
      <c r="K347" s="51"/>
      <c r="L347" s="51">
        <f>SUM(J347:K347)</f>
        <v>1192.5</v>
      </c>
    </row>
    <row r="348" spans="1:12" ht="47.25" outlineLevel="7" x14ac:dyDescent="0.25">
      <c r="A348" s="262" t="s">
        <v>277</v>
      </c>
      <c r="B348" s="262"/>
      <c r="C348" s="20" t="s">
        <v>444</v>
      </c>
      <c r="D348" s="9">
        <f>D349+D353</f>
        <v>4859.6547</v>
      </c>
      <c r="E348" s="9">
        <f t="shared" ref="E348:F348" si="730">E349+E353</f>
        <v>0</v>
      </c>
      <c r="F348" s="9">
        <f t="shared" si="730"/>
        <v>4859.6547</v>
      </c>
      <c r="G348" s="9">
        <f t="shared" ref="G348:J348" si="731">G349+G353</f>
        <v>4859.6499999999996</v>
      </c>
      <c r="H348" s="9">
        <f t="shared" ref="H348" si="732">H349+H353</f>
        <v>0</v>
      </c>
      <c r="I348" s="9">
        <f t="shared" ref="I348" si="733">I349+I353</f>
        <v>4859.6499999999996</v>
      </c>
      <c r="J348" s="9">
        <f t="shared" si="731"/>
        <v>4859.6499999999996</v>
      </c>
      <c r="K348" s="9">
        <f t="shared" ref="K348" si="734">K349+K353</f>
        <v>0</v>
      </c>
      <c r="L348" s="9">
        <f t="shared" ref="L348" si="735">L349+L353</f>
        <v>4859.6499999999996</v>
      </c>
    </row>
    <row r="349" spans="1:12" ht="31.5" outlineLevel="7" x14ac:dyDescent="0.25">
      <c r="A349" s="263" t="s">
        <v>277</v>
      </c>
      <c r="B349" s="263" t="s">
        <v>116</v>
      </c>
      <c r="C349" s="22" t="s">
        <v>117</v>
      </c>
      <c r="D349" s="13">
        <f>D351+D352</f>
        <v>4859.6547</v>
      </c>
      <c r="E349" s="13">
        <f t="shared" ref="E349:K349" si="736">E351+E352</f>
        <v>0</v>
      </c>
      <c r="F349" s="13">
        <f t="shared" si="736"/>
        <v>4859.6547</v>
      </c>
      <c r="G349" s="13">
        <f t="shared" si="736"/>
        <v>4666.0556999999999</v>
      </c>
      <c r="H349" s="13">
        <f t="shared" si="736"/>
        <v>0</v>
      </c>
      <c r="I349" s="13">
        <f t="shared" si="736"/>
        <v>4666.0556999999999</v>
      </c>
      <c r="J349" s="13">
        <f t="shared" si="736"/>
        <v>0</v>
      </c>
      <c r="K349" s="13">
        <f t="shared" si="736"/>
        <v>0</v>
      </c>
      <c r="L349" s="13"/>
    </row>
    <row r="350" spans="1:12" ht="15.75" outlineLevel="7" x14ac:dyDescent="0.25">
      <c r="A350" s="263"/>
      <c r="B350" s="263"/>
      <c r="C350" s="22" t="s">
        <v>464</v>
      </c>
      <c r="D350" s="11"/>
      <c r="E350" s="11"/>
      <c r="F350" s="51"/>
      <c r="G350" s="11"/>
      <c r="H350" s="11"/>
      <c r="I350" s="51"/>
      <c r="J350" s="11"/>
      <c r="K350" s="11"/>
      <c r="L350" s="51"/>
    </row>
    <row r="351" spans="1:12" ht="31.5" outlineLevel="7" x14ac:dyDescent="0.25">
      <c r="A351" s="263"/>
      <c r="B351" s="263"/>
      <c r="C351" s="22" t="s">
        <v>838</v>
      </c>
      <c r="D351" s="13">
        <v>4859.6547</v>
      </c>
      <c r="E351" s="13"/>
      <c r="F351" s="53">
        <f t="shared" ref="F351" si="737">SUM(D351:E351)</f>
        <v>4859.6547</v>
      </c>
      <c r="G351" s="11"/>
      <c r="H351" s="13"/>
      <c r="I351" s="51"/>
      <c r="J351" s="11"/>
      <c r="K351" s="13"/>
      <c r="L351" s="51"/>
    </row>
    <row r="352" spans="1:12" ht="31.5" outlineLevel="7" x14ac:dyDescent="0.25">
      <c r="A352" s="263"/>
      <c r="B352" s="263"/>
      <c r="C352" s="22" t="s">
        <v>839</v>
      </c>
      <c r="D352" s="11"/>
      <c r="E352" s="11"/>
      <c r="F352" s="11"/>
      <c r="G352" s="13">
        <f>4859.65-193.5943</f>
        <v>4666.0556999999999</v>
      </c>
      <c r="H352" s="11"/>
      <c r="I352" s="53">
        <f t="shared" ref="I352" si="738">SUM(G352:H352)</f>
        <v>4666.0556999999999</v>
      </c>
      <c r="J352" s="13"/>
      <c r="K352" s="13"/>
      <c r="L352" s="53"/>
    </row>
    <row r="353" spans="1:12" ht="31.5" outlineLevel="7" x14ac:dyDescent="0.25">
      <c r="A353" s="263" t="s">
        <v>277</v>
      </c>
      <c r="B353" s="263" t="s">
        <v>70</v>
      </c>
      <c r="C353" s="22" t="s">
        <v>71</v>
      </c>
      <c r="D353" s="9"/>
      <c r="E353" s="51"/>
      <c r="F353" s="51"/>
      <c r="G353" s="13">
        <v>193.5943</v>
      </c>
      <c r="H353" s="51"/>
      <c r="I353" s="53">
        <f>SUM(G353:H353)</f>
        <v>193.5943</v>
      </c>
      <c r="J353" s="13">
        <v>4859.6499999999996</v>
      </c>
      <c r="K353" s="53"/>
      <c r="L353" s="53">
        <f>SUM(J353:K353)</f>
        <v>4859.6499999999996</v>
      </c>
    </row>
    <row r="354" spans="1:12" ht="31.5" outlineLevel="4" x14ac:dyDescent="0.25">
      <c r="A354" s="271" t="s">
        <v>399</v>
      </c>
      <c r="B354" s="271"/>
      <c r="C354" s="57" t="s">
        <v>400</v>
      </c>
      <c r="D354" s="49">
        <f>D355+D359</f>
        <v>5868.7</v>
      </c>
      <c r="E354" s="49">
        <f>E355+E359+E361</f>
        <v>366.66667000000001</v>
      </c>
      <c r="F354" s="49">
        <f t="shared" ref="F354:L354" si="739">F355+F359+F361</f>
        <v>6235.3666699999994</v>
      </c>
      <c r="G354" s="49">
        <f t="shared" si="739"/>
        <v>4997.3999999999996</v>
      </c>
      <c r="H354" s="49">
        <f t="shared" si="739"/>
        <v>0</v>
      </c>
      <c r="I354" s="49">
        <f t="shared" si="739"/>
        <v>4997.3999999999996</v>
      </c>
      <c r="J354" s="49">
        <f t="shared" si="739"/>
        <v>4189.3999999999996</v>
      </c>
      <c r="K354" s="49">
        <f t="shared" si="739"/>
        <v>0</v>
      </c>
      <c r="L354" s="49">
        <f t="shared" si="739"/>
        <v>4189.3999999999996</v>
      </c>
    </row>
    <row r="355" spans="1:12" ht="15.75" outlineLevel="5" x14ac:dyDescent="0.25">
      <c r="A355" s="271" t="s">
        <v>405</v>
      </c>
      <c r="B355" s="271"/>
      <c r="C355" s="57" t="s">
        <v>406</v>
      </c>
      <c r="D355" s="49">
        <f>D356+D357+D358</f>
        <v>5088.7</v>
      </c>
      <c r="E355" s="49">
        <f t="shared" ref="E355:F355" si="740">E356+E357+E358</f>
        <v>0</v>
      </c>
      <c r="F355" s="49">
        <f t="shared" si="740"/>
        <v>5088.7</v>
      </c>
      <c r="G355" s="49">
        <f t="shared" ref="G355:J355" si="741">G356+G357+G358</f>
        <v>4217.3999999999996</v>
      </c>
      <c r="H355" s="49">
        <f t="shared" ref="H355" si="742">H356+H357+H358</f>
        <v>0</v>
      </c>
      <c r="I355" s="49">
        <f t="shared" ref="I355" si="743">I356+I357+I358</f>
        <v>4217.3999999999996</v>
      </c>
      <c r="J355" s="49">
        <f t="shared" si="741"/>
        <v>3409.3999999999996</v>
      </c>
      <c r="K355" s="49">
        <f t="shared" ref="K355" si="744">K356+K357+K358</f>
        <v>0</v>
      </c>
      <c r="L355" s="49">
        <f t="shared" ref="L355" si="745">L356+L357+L358</f>
        <v>3409.3999999999996</v>
      </c>
    </row>
    <row r="356" spans="1:12" ht="31.5" outlineLevel="7" x14ac:dyDescent="0.25">
      <c r="A356" s="275" t="s">
        <v>405</v>
      </c>
      <c r="B356" s="275" t="s">
        <v>7</v>
      </c>
      <c r="C356" s="58" t="s">
        <v>8</v>
      </c>
      <c r="D356" s="51">
        <v>195.8</v>
      </c>
      <c r="E356" s="51"/>
      <c r="F356" s="51">
        <f t="shared" ref="F356:F358" si="746">SUM(D356:E356)</f>
        <v>195.8</v>
      </c>
      <c r="G356" s="51">
        <v>150.80000000000001</v>
      </c>
      <c r="H356" s="51"/>
      <c r="I356" s="51">
        <f t="shared" ref="I356:I358" si="747">SUM(G356:H356)</f>
        <v>150.80000000000001</v>
      </c>
      <c r="J356" s="51">
        <v>131.19999999999999</v>
      </c>
      <c r="K356" s="51"/>
      <c r="L356" s="51">
        <f t="shared" ref="L356:L358" si="748">SUM(J356:K356)</f>
        <v>131.19999999999999</v>
      </c>
    </row>
    <row r="357" spans="1:12" ht="15.75" outlineLevel="7" x14ac:dyDescent="0.25">
      <c r="A357" s="275" t="s">
        <v>405</v>
      </c>
      <c r="B357" s="275" t="s">
        <v>21</v>
      </c>
      <c r="C357" s="58" t="s">
        <v>22</v>
      </c>
      <c r="D357" s="51">
        <v>851.7</v>
      </c>
      <c r="E357" s="51"/>
      <c r="F357" s="51">
        <f t="shared" si="746"/>
        <v>851.7</v>
      </c>
      <c r="G357" s="51">
        <v>655.8</v>
      </c>
      <c r="H357" s="51"/>
      <c r="I357" s="51">
        <f t="shared" si="747"/>
        <v>655.8</v>
      </c>
      <c r="J357" s="51">
        <v>570.6</v>
      </c>
      <c r="K357" s="51"/>
      <c r="L357" s="51">
        <f t="shared" si="748"/>
        <v>570.6</v>
      </c>
    </row>
    <row r="358" spans="1:12" ht="31.5" outlineLevel="7" x14ac:dyDescent="0.25">
      <c r="A358" s="275" t="s">
        <v>405</v>
      </c>
      <c r="B358" s="275" t="s">
        <v>70</v>
      </c>
      <c r="C358" s="58" t="s">
        <v>71</v>
      </c>
      <c r="D358" s="51">
        <v>4041.2</v>
      </c>
      <c r="E358" s="51"/>
      <c r="F358" s="51">
        <f t="shared" si="746"/>
        <v>4041.2</v>
      </c>
      <c r="G358" s="51">
        <v>3410.8</v>
      </c>
      <c r="H358" s="51"/>
      <c r="I358" s="51">
        <f t="shared" si="747"/>
        <v>3410.8</v>
      </c>
      <c r="J358" s="51">
        <v>2707.6</v>
      </c>
      <c r="K358" s="51"/>
      <c r="L358" s="51">
        <f t="shared" si="748"/>
        <v>2707.6</v>
      </c>
    </row>
    <row r="359" spans="1:12" ht="31.5" outlineLevel="5" x14ac:dyDescent="0.25">
      <c r="A359" s="271" t="s">
        <v>401</v>
      </c>
      <c r="B359" s="271"/>
      <c r="C359" s="57" t="s">
        <v>402</v>
      </c>
      <c r="D359" s="49">
        <f>D360</f>
        <v>780</v>
      </c>
      <c r="E359" s="49">
        <f t="shared" ref="E359:F359" si="749">E360</f>
        <v>0</v>
      </c>
      <c r="F359" s="49">
        <f t="shared" si="749"/>
        <v>780</v>
      </c>
      <c r="G359" s="49">
        <f>G360</f>
        <v>780</v>
      </c>
      <c r="H359" s="49">
        <f t="shared" ref="H359" si="750">H360</f>
        <v>0</v>
      </c>
      <c r="I359" s="49">
        <f t="shared" ref="I359" si="751">I360</f>
        <v>780</v>
      </c>
      <c r="J359" s="49">
        <f>J360</f>
        <v>780</v>
      </c>
      <c r="K359" s="49">
        <f t="shared" ref="K359" si="752">K360</f>
        <v>0</v>
      </c>
      <c r="L359" s="49">
        <f t="shared" ref="L359" si="753">L360</f>
        <v>780</v>
      </c>
    </row>
    <row r="360" spans="1:12" ht="15.75" outlineLevel="7" x14ac:dyDescent="0.25">
      <c r="A360" s="275" t="s">
        <v>401</v>
      </c>
      <c r="B360" s="275" t="s">
        <v>21</v>
      </c>
      <c r="C360" s="58" t="s">
        <v>22</v>
      </c>
      <c r="D360" s="51">
        <v>780</v>
      </c>
      <c r="E360" s="51"/>
      <c r="F360" s="51">
        <f>SUM(D360:E360)</f>
        <v>780</v>
      </c>
      <c r="G360" s="51">
        <v>780</v>
      </c>
      <c r="H360" s="51"/>
      <c r="I360" s="51">
        <f>SUM(G360:H360)</f>
        <v>780</v>
      </c>
      <c r="J360" s="51">
        <v>780</v>
      </c>
      <c r="K360" s="51"/>
      <c r="L360" s="51">
        <f>SUM(J360:K360)</f>
        <v>780</v>
      </c>
    </row>
    <row r="361" spans="1:12" ht="31.5" outlineLevel="7" x14ac:dyDescent="0.25">
      <c r="A361" s="271" t="s">
        <v>851</v>
      </c>
      <c r="B361" s="275"/>
      <c r="C361" s="57" t="s">
        <v>854</v>
      </c>
      <c r="D361" s="9"/>
      <c r="E361" s="9">
        <f t="shared" ref="E361:F361" si="754">E362</f>
        <v>366.66667000000001</v>
      </c>
      <c r="F361" s="9">
        <f t="shared" si="754"/>
        <v>366.66667000000001</v>
      </c>
      <c r="G361" s="9"/>
      <c r="H361" s="9"/>
      <c r="I361" s="9"/>
      <c r="J361" s="9"/>
      <c r="K361" s="9"/>
      <c r="L361" s="9"/>
    </row>
    <row r="362" spans="1:12" ht="31.5" outlineLevel="7" x14ac:dyDescent="0.25">
      <c r="A362" s="275" t="s">
        <v>851</v>
      </c>
      <c r="B362" s="275" t="s">
        <v>70</v>
      </c>
      <c r="C362" s="58" t="s">
        <v>71</v>
      </c>
      <c r="D362" s="9"/>
      <c r="E362" s="165">
        <v>366.66667000000001</v>
      </c>
      <c r="F362" s="11">
        <f>SUM(D362:E362)</f>
        <v>366.66667000000001</v>
      </c>
      <c r="G362" s="9"/>
      <c r="H362" s="9"/>
      <c r="I362" s="9"/>
      <c r="J362" s="9"/>
      <c r="K362" s="9"/>
      <c r="L362" s="9"/>
    </row>
    <row r="363" spans="1:12" ht="31.5" outlineLevel="4" x14ac:dyDescent="0.25">
      <c r="A363" s="271" t="s">
        <v>407</v>
      </c>
      <c r="B363" s="271"/>
      <c r="C363" s="57" t="s">
        <v>454</v>
      </c>
      <c r="D363" s="49">
        <f>D366+D364+D368+D370</f>
        <v>5609.26566</v>
      </c>
      <c r="E363" s="49">
        <f t="shared" ref="E363:F363" si="755">E366+E364+E368+E370</f>
        <v>0</v>
      </c>
      <c r="F363" s="49">
        <f t="shared" si="755"/>
        <v>5609.26566</v>
      </c>
      <c r="G363" s="49">
        <f t="shared" ref="G363:J363" si="756">G366+G364+G368+G370</f>
        <v>7375.9013599999998</v>
      </c>
      <c r="H363" s="49">
        <f t="shared" ref="H363" si="757">H366+H364+H368+H370</f>
        <v>0</v>
      </c>
      <c r="I363" s="49">
        <f t="shared" ref="I363" si="758">I366+I364+I368+I370</f>
        <v>7375.9013599999998</v>
      </c>
      <c r="J363" s="49">
        <f t="shared" si="756"/>
        <v>280.5</v>
      </c>
      <c r="K363" s="49">
        <f t="shared" ref="K363" si="759">K366+K364+K368+K370</f>
        <v>0</v>
      </c>
      <c r="L363" s="49">
        <f t="shared" ref="L363" si="760">L366+L364+L368+L370</f>
        <v>280.5</v>
      </c>
    </row>
    <row r="364" spans="1:12" ht="45.75" customHeight="1" outlineLevel="4" x14ac:dyDescent="0.25">
      <c r="A364" s="271" t="s">
        <v>408</v>
      </c>
      <c r="B364" s="271"/>
      <c r="C364" s="57" t="s">
        <v>459</v>
      </c>
      <c r="D364" s="49">
        <f>D365</f>
        <v>137.5</v>
      </c>
      <c r="E364" s="49">
        <f t="shared" ref="E364:F364" si="761">E365</f>
        <v>0</v>
      </c>
      <c r="F364" s="49">
        <f t="shared" si="761"/>
        <v>137.5</v>
      </c>
      <c r="G364" s="49">
        <f t="shared" ref="G364:J366" si="762">G365</f>
        <v>137.5</v>
      </c>
      <c r="H364" s="49">
        <f t="shared" ref="H364" si="763">H365</f>
        <v>0</v>
      </c>
      <c r="I364" s="49">
        <f t="shared" ref="I364" si="764">I365</f>
        <v>137.5</v>
      </c>
      <c r="J364" s="49">
        <f t="shared" si="762"/>
        <v>137.5</v>
      </c>
      <c r="K364" s="49">
        <f t="shared" ref="K364" si="765">K365</f>
        <v>0</v>
      </c>
      <c r="L364" s="49">
        <f t="shared" ref="L364" si="766">L365</f>
        <v>137.5</v>
      </c>
    </row>
    <row r="365" spans="1:12" ht="31.5" outlineLevel="4" x14ac:dyDescent="0.25">
      <c r="A365" s="275" t="s">
        <v>408</v>
      </c>
      <c r="B365" s="275" t="s">
        <v>70</v>
      </c>
      <c r="C365" s="58" t="s">
        <v>71</v>
      </c>
      <c r="D365" s="51">
        <v>137.5</v>
      </c>
      <c r="E365" s="51"/>
      <c r="F365" s="51">
        <f>SUM(D365:E365)</f>
        <v>137.5</v>
      </c>
      <c r="G365" s="51">
        <v>137.5</v>
      </c>
      <c r="H365" s="51"/>
      <c r="I365" s="51">
        <f>SUM(G365:H365)</f>
        <v>137.5</v>
      </c>
      <c r="J365" s="51">
        <v>137.5</v>
      </c>
      <c r="K365" s="51"/>
      <c r="L365" s="51">
        <f>SUM(J365:K365)</f>
        <v>137.5</v>
      </c>
    </row>
    <row r="366" spans="1:12" s="206" customFormat="1" ht="63" outlineLevel="5" x14ac:dyDescent="0.25">
      <c r="A366" s="272" t="s">
        <v>408</v>
      </c>
      <c r="B366" s="272"/>
      <c r="C366" s="186" t="s">
        <v>465</v>
      </c>
      <c r="D366" s="208">
        <f>D367</f>
        <v>2611.5025000000001</v>
      </c>
      <c r="E366" s="208">
        <f t="shared" ref="E366:F366" si="767">E367</f>
        <v>0</v>
      </c>
      <c r="F366" s="208">
        <f t="shared" si="767"/>
        <v>2611.5025000000001</v>
      </c>
      <c r="G366" s="208">
        <f t="shared" si="762"/>
        <v>7095.4013599999998</v>
      </c>
      <c r="H366" s="208">
        <f t="shared" ref="H366" si="768">H367</f>
        <v>0</v>
      </c>
      <c r="I366" s="208">
        <f t="shared" ref="I366" si="769">I367</f>
        <v>7095.4013599999998</v>
      </c>
      <c r="J366" s="208">
        <f t="shared" si="762"/>
        <v>0</v>
      </c>
      <c r="K366" s="208">
        <f t="shared" ref="K366" si="770">K367</f>
        <v>0</v>
      </c>
      <c r="L366" s="208"/>
    </row>
    <row r="367" spans="1:12" s="206" customFormat="1" ht="31.5" outlineLevel="7" x14ac:dyDescent="0.25">
      <c r="A367" s="273" t="s">
        <v>408</v>
      </c>
      <c r="B367" s="273" t="s">
        <v>70</v>
      </c>
      <c r="C367" s="182" t="s">
        <v>71</v>
      </c>
      <c r="D367" s="207">
        <v>2611.5025000000001</v>
      </c>
      <c r="E367" s="207"/>
      <c r="F367" s="207">
        <f>SUM(D367:E367)</f>
        <v>2611.5025000000001</v>
      </c>
      <c r="G367" s="207">
        <v>7095.4013599999998</v>
      </c>
      <c r="H367" s="207"/>
      <c r="I367" s="207">
        <f>SUM(G367:H367)</f>
        <v>7095.4013599999998</v>
      </c>
      <c r="J367" s="207"/>
      <c r="K367" s="207"/>
      <c r="L367" s="207"/>
    </row>
    <row r="368" spans="1:12" ht="47.25" outlineLevel="7" x14ac:dyDescent="0.25">
      <c r="A368" s="271" t="s">
        <v>478</v>
      </c>
      <c r="B368" s="271"/>
      <c r="C368" s="57" t="s">
        <v>642</v>
      </c>
      <c r="D368" s="49">
        <f>D369</f>
        <v>143</v>
      </c>
      <c r="E368" s="49">
        <f t="shared" ref="E368:F368" si="771">E369</f>
        <v>0</v>
      </c>
      <c r="F368" s="49">
        <f t="shared" si="771"/>
        <v>143</v>
      </c>
      <c r="G368" s="49">
        <f t="shared" ref="G368:J368" si="772">G369</f>
        <v>143</v>
      </c>
      <c r="H368" s="49">
        <f t="shared" ref="H368" si="773">H369</f>
        <v>0</v>
      </c>
      <c r="I368" s="49">
        <f t="shared" ref="I368" si="774">I369</f>
        <v>143</v>
      </c>
      <c r="J368" s="49">
        <f t="shared" si="772"/>
        <v>143</v>
      </c>
      <c r="K368" s="49">
        <f t="shared" ref="K368" si="775">K369</f>
        <v>0</v>
      </c>
      <c r="L368" s="49">
        <f t="shared" ref="L368" si="776">L369</f>
        <v>143</v>
      </c>
    </row>
    <row r="369" spans="1:12" ht="31.5" outlineLevel="7" x14ac:dyDescent="0.25">
      <c r="A369" s="275" t="s">
        <v>478</v>
      </c>
      <c r="B369" s="275" t="s">
        <v>70</v>
      </c>
      <c r="C369" s="58" t="s">
        <v>71</v>
      </c>
      <c r="D369" s="51">
        <v>143</v>
      </c>
      <c r="E369" s="51"/>
      <c r="F369" s="51">
        <f>SUM(D369:E369)</f>
        <v>143</v>
      </c>
      <c r="G369" s="51">
        <v>143</v>
      </c>
      <c r="H369" s="51"/>
      <c r="I369" s="51">
        <f>SUM(G369:H369)</f>
        <v>143</v>
      </c>
      <c r="J369" s="51">
        <v>143</v>
      </c>
      <c r="K369" s="51"/>
      <c r="L369" s="51">
        <f>SUM(J369:K369)</f>
        <v>143</v>
      </c>
    </row>
    <row r="370" spans="1:12" s="206" customFormat="1" ht="47.25" outlineLevel="7" x14ac:dyDescent="0.25">
      <c r="A370" s="272" t="s">
        <v>478</v>
      </c>
      <c r="B370" s="272"/>
      <c r="C370" s="186" t="s">
        <v>643</v>
      </c>
      <c r="D370" s="208">
        <f>D371</f>
        <v>2717.26316</v>
      </c>
      <c r="E370" s="208">
        <f t="shared" ref="E370:F370" si="777">E371</f>
        <v>0</v>
      </c>
      <c r="F370" s="208">
        <f t="shared" si="777"/>
        <v>2717.26316</v>
      </c>
      <c r="G370" s="208">
        <f t="shared" ref="G370:J370" si="778">G371</f>
        <v>0</v>
      </c>
      <c r="H370" s="208">
        <f t="shared" ref="H370" si="779">H371</f>
        <v>0</v>
      </c>
      <c r="I370" s="208"/>
      <c r="J370" s="208">
        <f t="shared" si="778"/>
        <v>0</v>
      </c>
      <c r="K370" s="208">
        <f t="shared" ref="K370" si="780">K371</f>
        <v>0</v>
      </c>
      <c r="L370" s="208"/>
    </row>
    <row r="371" spans="1:12" s="206" customFormat="1" ht="31.5" outlineLevel="7" x14ac:dyDescent="0.25">
      <c r="A371" s="273" t="s">
        <v>478</v>
      </c>
      <c r="B371" s="273" t="s">
        <v>70</v>
      </c>
      <c r="C371" s="182" t="s">
        <v>71</v>
      </c>
      <c r="D371" s="207">
        <v>2717.26316</v>
      </c>
      <c r="E371" s="207"/>
      <c r="F371" s="207">
        <f>SUM(D371:E371)</f>
        <v>2717.26316</v>
      </c>
      <c r="G371" s="207"/>
      <c r="H371" s="207"/>
      <c r="I371" s="207"/>
      <c r="J371" s="207"/>
      <c r="K371" s="207"/>
      <c r="L371" s="207"/>
    </row>
    <row r="372" spans="1:12" ht="31.5" outlineLevel="3" x14ac:dyDescent="0.25">
      <c r="A372" s="271" t="s">
        <v>393</v>
      </c>
      <c r="B372" s="271"/>
      <c r="C372" s="57" t="s">
        <v>394</v>
      </c>
      <c r="D372" s="49">
        <f>D373</f>
        <v>121779.6</v>
      </c>
      <c r="E372" s="49">
        <f t="shared" ref="E372:F372" si="781">E373</f>
        <v>0</v>
      </c>
      <c r="F372" s="49">
        <f t="shared" si="781"/>
        <v>121779.6</v>
      </c>
      <c r="G372" s="49">
        <f>G373</f>
        <v>121996.90000000001</v>
      </c>
      <c r="H372" s="49">
        <f t="shared" ref="H372" si="782">H373</f>
        <v>0</v>
      </c>
      <c r="I372" s="49">
        <f t="shared" ref="I372" si="783">I373</f>
        <v>121996.90000000001</v>
      </c>
      <c r="J372" s="49">
        <f>J373</f>
        <v>122223.00000000001</v>
      </c>
      <c r="K372" s="49">
        <f t="shared" ref="K372" si="784">K373</f>
        <v>0</v>
      </c>
      <c r="L372" s="49">
        <f t="shared" ref="L372" si="785">L373</f>
        <v>122223.00000000001</v>
      </c>
    </row>
    <row r="373" spans="1:12" ht="31.5" outlineLevel="4" x14ac:dyDescent="0.25">
      <c r="A373" s="271" t="s">
        <v>395</v>
      </c>
      <c r="B373" s="271"/>
      <c r="C373" s="57" t="s">
        <v>39</v>
      </c>
      <c r="D373" s="49">
        <f>D374+D377+D379</f>
        <v>121779.6</v>
      </c>
      <c r="E373" s="49">
        <f t="shared" ref="E373:F373" si="786">E374+E377+E379</f>
        <v>0</v>
      </c>
      <c r="F373" s="49">
        <f t="shared" si="786"/>
        <v>121779.6</v>
      </c>
      <c r="G373" s="49">
        <f t="shared" ref="G373:J373" si="787">G374+G377+G379</f>
        <v>121996.90000000001</v>
      </c>
      <c r="H373" s="49">
        <f t="shared" ref="H373" si="788">H374+H377+H379</f>
        <v>0</v>
      </c>
      <c r="I373" s="49">
        <f t="shared" ref="I373" si="789">I374+I377+I379</f>
        <v>121996.90000000001</v>
      </c>
      <c r="J373" s="49">
        <f t="shared" si="787"/>
        <v>122223.00000000001</v>
      </c>
      <c r="K373" s="49">
        <f t="shared" ref="K373" si="790">K374+K377+K379</f>
        <v>0</v>
      </c>
      <c r="L373" s="49">
        <f t="shared" ref="L373" si="791">L374+L377+L379</f>
        <v>122223.00000000001</v>
      </c>
    </row>
    <row r="374" spans="1:12" ht="15.75" outlineLevel="5" x14ac:dyDescent="0.25">
      <c r="A374" s="271" t="s">
        <v>409</v>
      </c>
      <c r="B374" s="271"/>
      <c r="C374" s="57" t="s">
        <v>41</v>
      </c>
      <c r="D374" s="49">
        <f>D375+D376</f>
        <v>5581.7</v>
      </c>
      <c r="E374" s="49">
        <f t="shared" ref="E374:F374" si="792">E375+E376</f>
        <v>0</v>
      </c>
      <c r="F374" s="49">
        <f t="shared" si="792"/>
        <v>5581.7</v>
      </c>
      <c r="G374" s="49">
        <f t="shared" ref="G374:J374" si="793">G375+G376</f>
        <v>5799</v>
      </c>
      <c r="H374" s="49">
        <f t="shared" ref="H374" si="794">H375+H376</f>
        <v>0</v>
      </c>
      <c r="I374" s="49">
        <f t="shared" ref="I374" si="795">I375+I376</f>
        <v>5799</v>
      </c>
      <c r="J374" s="49">
        <f t="shared" si="793"/>
        <v>6025.0999999999995</v>
      </c>
      <c r="K374" s="49">
        <f t="shared" ref="K374" si="796">K375+K376</f>
        <v>0</v>
      </c>
      <c r="L374" s="49">
        <f t="shared" ref="L374" si="797">L375+L376</f>
        <v>6025.0999999999995</v>
      </c>
    </row>
    <row r="375" spans="1:12" ht="47.25" outlineLevel="7" x14ac:dyDescent="0.25">
      <c r="A375" s="275" t="s">
        <v>409</v>
      </c>
      <c r="B375" s="275" t="s">
        <v>4</v>
      </c>
      <c r="C375" s="58" t="s">
        <v>5</v>
      </c>
      <c r="D375" s="51">
        <v>5433.5</v>
      </c>
      <c r="E375" s="51"/>
      <c r="F375" s="51">
        <f t="shared" ref="F375:F376" si="798">SUM(D375:E375)</f>
        <v>5433.5</v>
      </c>
      <c r="G375" s="51">
        <v>5650.8</v>
      </c>
      <c r="H375" s="51"/>
      <c r="I375" s="51">
        <f t="shared" ref="I375:I376" si="799">SUM(G375:H375)</f>
        <v>5650.8</v>
      </c>
      <c r="J375" s="51">
        <v>5876.9</v>
      </c>
      <c r="K375" s="51"/>
      <c r="L375" s="51">
        <f t="shared" ref="L375:L376" si="800">SUM(J375:K375)</f>
        <v>5876.9</v>
      </c>
    </row>
    <row r="376" spans="1:12" ht="31.5" outlineLevel="7" x14ac:dyDescent="0.25">
      <c r="A376" s="275" t="s">
        <v>409</v>
      </c>
      <c r="B376" s="275" t="s">
        <v>7</v>
      </c>
      <c r="C376" s="58" t="s">
        <v>8</v>
      </c>
      <c r="D376" s="51">
        <v>148.19999999999999</v>
      </c>
      <c r="E376" s="51"/>
      <c r="F376" s="51">
        <f t="shared" si="798"/>
        <v>148.19999999999999</v>
      </c>
      <c r="G376" s="51">
        <v>148.19999999999999</v>
      </c>
      <c r="H376" s="51"/>
      <c r="I376" s="51">
        <f t="shared" si="799"/>
        <v>148.19999999999999</v>
      </c>
      <c r="J376" s="51">
        <v>148.19999999999999</v>
      </c>
      <c r="K376" s="51"/>
      <c r="L376" s="51">
        <f t="shared" si="800"/>
        <v>148.19999999999999</v>
      </c>
    </row>
    <row r="377" spans="1:12" ht="31.5" outlineLevel="5" x14ac:dyDescent="0.25">
      <c r="A377" s="271" t="s">
        <v>396</v>
      </c>
      <c r="B377" s="271"/>
      <c r="C377" s="57" t="s">
        <v>430</v>
      </c>
      <c r="D377" s="49">
        <f t="shared" ref="D377:L377" si="801">D378</f>
        <v>115659.70000000001</v>
      </c>
      <c r="E377" s="49">
        <f t="shared" si="801"/>
        <v>0</v>
      </c>
      <c r="F377" s="49">
        <f t="shared" si="801"/>
        <v>115659.70000000001</v>
      </c>
      <c r="G377" s="49">
        <f t="shared" si="801"/>
        <v>115659.70000000001</v>
      </c>
      <c r="H377" s="49">
        <f t="shared" si="801"/>
        <v>0</v>
      </c>
      <c r="I377" s="49">
        <f t="shared" si="801"/>
        <v>115659.70000000001</v>
      </c>
      <c r="J377" s="49">
        <f t="shared" si="801"/>
        <v>115659.70000000001</v>
      </c>
      <c r="K377" s="49">
        <f t="shared" si="801"/>
        <v>0</v>
      </c>
      <c r="L377" s="49">
        <f t="shared" si="801"/>
        <v>115659.70000000001</v>
      </c>
    </row>
    <row r="378" spans="1:12" ht="31.5" outlineLevel="7" x14ac:dyDescent="0.25">
      <c r="A378" s="275" t="s">
        <v>396</v>
      </c>
      <c r="B378" s="275" t="s">
        <v>70</v>
      </c>
      <c r="C378" s="58" t="s">
        <v>71</v>
      </c>
      <c r="D378" s="51">
        <f>98121.6+17538.1</f>
        <v>115659.70000000001</v>
      </c>
      <c r="E378" s="51"/>
      <c r="F378" s="51">
        <f>SUM(D378:E378)</f>
        <v>115659.70000000001</v>
      </c>
      <c r="G378" s="51">
        <f>98121.6+17538.1</f>
        <v>115659.70000000001</v>
      </c>
      <c r="H378" s="51"/>
      <c r="I378" s="51">
        <f>SUM(G378:H378)</f>
        <v>115659.70000000001</v>
      </c>
      <c r="J378" s="51">
        <f>98121.6+17538.1</f>
        <v>115659.70000000001</v>
      </c>
      <c r="K378" s="51"/>
      <c r="L378" s="51">
        <f>SUM(J378:K378)</f>
        <v>115659.70000000001</v>
      </c>
    </row>
    <row r="379" spans="1:12" ht="31.5" outlineLevel="5" x14ac:dyDescent="0.25">
      <c r="A379" s="271" t="s">
        <v>397</v>
      </c>
      <c r="B379" s="271"/>
      <c r="C379" s="57" t="s">
        <v>398</v>
      </c>
      <c r="D379" s="49">
        <f>D380</f>
        <v>538.20000000000005</v>
      </c>
      <c r="E379" s="49">
        <f t="shared" ref="E379:F379" si="802">E380</f>
        <v>0</v>
      </c>
      <c r="F379" s="49">
        <f t="shared" si="802"/>
        <v>538.20000000000005</v>
      </c>
      <c r="G379" s="49">
        <f>G380</f>
        <v>538.20000000000005</v>
      </c>
      <c r="H379" s="49">
        <f t="shared" ref="H379" si="803">H380</f>
        <v>0</v>
      </c>
      <c r="I379" s="49">
        <f t="shared" ref="I379" si="804">I380</f>
        <v>538.20000000000005</v>
      </c>
      <c r="J379" s="49">
        <f>J380</f>
        <v>538.20000000000005</v>
      </c>
      <c r="K379" s="49">
        <f t="shared" ref="K379" si="805">K380</f>
        <v>0</v>
      </c>
      <c r="L379" s="49">
        <f t="shared" ref="L379" si="806">L380</f>
        <v>538.20000000000005</v>
      </c>
    </row>
    <row r="380" spans="1:12" ht="31.5" outlineLevel="7" x14ac:dyDescent="0.25">
      <c r="A380" s="275" t="s">
        <v>397</v>
      </c>
      <c r="B380" s="275" t="s">
        <v>70</v>
      </c>
      <c r="C380" s="58" t="s">
        <v>71</v>
      </c>
      <c r="D380" s="51">
        <v>538.20000000000005</v>
      </c>
      <c r="E380" s="51"/>
      <c r="F380" s="51">
        <f>SUM(D380:E380)</f>
        <v>538.20000000000005</v>
      </c>
      <c r="G380" s="51">
        <v>538.20000000000005</v>
      </c>
      <c r="H380" s="51"/>
      <c r="I380" s="51">
        <f>SUM(G380:H380)</f>
        <v>538.20000000000005</v>
      </c>
      <c r="J380" s="51">
        <v>538.20000000000005</v>
      </c>
      <c r="K380" s="51"/>
      <c r="L380" s="51">
        <f>SUM(J380:K380)</f>
        <v>538.20000000000005</v>
      </c>
    </row>
    <row r="381" spans="1:12" ht="31.5" outlineLevel="2" x14ac:dyDescent="0.25">
      <c r="A381" s="271" t="s">
        <v>62</v>
      </c>
      <c r="B381" s="271"/>
      <c r="C381" s="57" t="s">
        <v>63</v>
      </c>
      <c r="D381" s="49">
        <f>D382+D395+D401+D405</f>
        <v>10282.056129999999</v>
      </c>
      <c r="E381" s="49">
        <f t="shared" ref="E381:F381" si="807">E382+E395+E401+E405</f>
        <v>1.0440000000000001E-2</v>
      </c>
      <c r="F381" s="49">
        <f t="shared" si="807"/>
        <v>10282.066570000001</v>
      </c>
      <c r="G381" s="49">
        <f t="shared" ref="G381:J381" si="808">G382+G395+G401+G405</f>
        <v>7864.6000000000013</v>
      </c>
      <c r="H381" s="49">
        <f t="shared" ref="H381" si="809">H382+H395+H401+H405</f>
        <v>0</v>
      </c>
      <c r="I381" s="49">
        <f t="shared" ref="I381" si="810">I382+I395+I401+I405</f>
        <v>7864.6000000000013</v>
      </c>
      <c r="J381" s="49">
        <f t="shared" si="808"/>
        <v>7753.3</v>
      </c>
      <c r="K381" s="49">
        <f t="shared" ref="K381" si="811">K382+K395+K401+K405</f>
        <v>0</v>
      </c>
      <c r="L381" s="49">
        <f t="shared" ref="L381" si="812">L382+L395+L401+L405</f>
        <v>7753.3</v>
      </c>
    </row>
    <row r="382" spans="1:12" ht="31.5" outlineLevel="3" x14ac:dyDescent="0.25">
      <c r="A382" s="271" t="s">
        <v>64</v>
      </c>
      <c r="B382" s="271"/>
      <c r="C382" s="57" t="s">
        <v>65</v>
      </c>
      <c r="D382" s="49">
        <f>D383</f>
        <v>6010.3561300000001</v>
      </c>
      <c r="E382" s="49">
        <f t="shared" ref="E382:F382" si="813">E383</f>
        <v>1.0440000000000001E-2</v>
      </c>
      <c r="F382" s="49">
        <f t="shared" si="813"/>
        <v>6010.3665700000001</v>
      </c>
      <c r="G382" s="49">
        <f t="shared" ref="G382:J382" si="814">G383</f>
        <v>3848.9</v>
      </c>
      <c r="H382" s="49">
        <f t="shared" ref="H382" si="815">H383</f>
        <v>0</v>
      </c>
      <c r="I382" s="49">
        <f t="shared" ref="I382" si="816">I383</f>
        <v>3848.9</v>
      </c>
      <c r="J382" s="49">
        <f t="shared" si="814"/>
        <v>3848.9</v>
      </c>
      <c r="K382" s="49">
        <f t="shared" ref="K382" si="817">K383</f>
        <v>0</v>
      </c>
      <c r="L382" s="49">
        <f t="shared" ref="L382" si="818">L383</f>
        <v>3848.9</v>
      </c>
    </row>
    <row r="383" spans="1:12" ht="31.5" outlineLevel="4" x14ac:dyDescent="0.25">
      <c r="A383" s="271" t="s">
        <v>66</v>
      </c>
      <c r="B383" s="271"/>
      <c r="C383" s="57" t="s">
        <v>67</v>
      </c>
      <c r="D383" s="49">
        <f>D384+D391+D393+D389+D387</f>
        <v>6010.3561300000001</v>
      </c>
      <c r="E383" s="49">
        <f t="shared" ref="E383:F383" si="819">E384+E391+E393+E389+E387</f>
        <v>1.0440000000000001E-2</v>
      </c>
      <c r="F383" s="49">
        <f t="shared" si="819"/>
        <v>6010.3665700000001</v>
      </c>
      <c r="G383" s="49">
        <f t="shared" ref="G383:J383" si="820">G384+G391+G393+G389+G387</f>
        <v>3848.9</v>
      </c>
      <c r="H383" s="49">
        <f t="shared" ref="H383" si="821">H384+H391+H393+H389+H387</f>
        <v>0</v>
      </c>
      <c r="I383" s="49">
        <f t="shared" ref="I383" si="822">I384+I391+I393+I389+I387</f>
        <v>3848.9</v>
      </c>
      <c r="J383" s="49">
        <f t="shared" si="820"/>
        <v>3848.9</v>
      </c>
      <c r="K383" s="49">
        <f t="shared" ref="K383" si="823">K384+K391+K393+K389+K387</f>
        <v>0</v>
      </c>
      <c r="L383" s="49">
        <f t="shared" ref="L383" si="824">L384+L391+L393+L389+L387</f>
        <v>3848.9</v>
      </c>
    </row>
    <row r="384" spans="1:12" ht="31.5" outlineLevel="5" x14ac:dyDescent="0.25">
      <c r="A384" s="271" t="s">
        <v>68</v>
      </c>
      <c r="B384" s="271"/>
      <c r="C384" s="57" t="s">
        <v>69</v>
      </c>
      <c r="D384" s="49">
        <f>D385+D386</f>
        <v>2542.9</v>
      </c>
      <c r="E384" s="49">
        <f t="shared" ref="E384:F384" si="825">E385+E386</f>
        <v>0</v>
      </c>
      <c r="F384" s="49">
        <f t="shared" si="825"/>
        <v>2542.9</v>
      </c>
      <c r="G384" s="49">
        <f>G385+G386</f>
        <v>2542.9</v>
      </c>
      <c r="H384" s="49">
        <f t="shared" ref="H384" si="826">H385+H386</f>
        <v>0</v>
      </c>
      <c r="I384" s="49">
        <f t="shared" ref="I384" si="827">I385+I386</f>
        <v>2542.9</v>
      </c>
      <c r="J384" s="49">
        <f>J385+J386</f>
        <v>2542.9</v>
      </c>
      <c r="K384" s="49">
        <f t="shared" ref="K384" si="828">K385+K386</f>
        <v>0</v>
      </c>
      <c r="L384" s="49">
        <f t="shared" ref="L384" si="829">L385+L386</f>
        <v>2542.9</v>
      </c>
    </row>
    <row r="385" spans="1:12" ht="31.5" outlineLevel="7" x14ac:dyDescent="0.25">
      <c r="A385" s="275" t="s">
        <v>68</v>
      </c>
      <c r="B385" s="275" t="s">
        <v>7</v>
      </c>
      <c r="C385" s="58" t="s">
        <v>8</v>
      </c>
      <c r="D385" s="11">
        <v>45</v>
      </c>
      <c r="E385" s="51"/>
      <c r="F385" s="51">
        <f t="shared" ref="F385:F386" si="830">SUM(D385:E385)</f>
        <v>45</v>
      </c>
      <c r="G385" s="11">
        <v>45</v>
      </c>
      <c r="H385" s="51"/>
      <c r="I385" s="51">
        <f t="shared" ref="I385:I386" si="831">SUM(G385:H385)</f>
        <v>45</v>
      </c>
      <c r="J385" s="11">
        <v>45</v>
      </c>
      <c r="K385" s="51"/>
      <c r="L385" s="51">
        <f t="shared" ref="L385:L386" si="832">SUM(J385:K385)</f>
        <v>45</v>
      </c>
    </row>
    <row r="386" spans="1:12" ht="31.5" outlineLevel="7" x14ac:dyDescent="0.25">
      <c r="A386" s="275" t="s">
        <v>68</v>
      </c>
      <c r="B386" s="275" t="s">
        <v>70</v>
      </c>
      <c r="C386" s="58" t="s">
        <v>71</v>
      </c>
      <c r="D386" s="11">
        <v>2497.9</v>
      </c>
      <c r="E386" s="51"/>
      <c r="F386" s="51">
        <f t="shared" si="830"/>
        <v>2497.9</v>
      </c>
      <c r="G386" s="11">
        <v>2497.9</v>
      </c>
      <c r="H386" s="51"/>
      <c r="I386" s="51">
        <f t="shared" si="831"/>
        <v>2497.9</v>
      </c>
      <c r="J386" s="11">
        <v>2497.9</v>
      </c>
      <c r="K386" s="51"/>
      <c r="L386" s="51">
        <f t="shared" si="832"/>
        <v>2497.9</v>
      </c>
    </row>
    <row r="387" spans="1:12" ht="63" outlineLevel="7" x14ac:dyDescent="0.25">
      <c r="A387" s="266" t="s">
        <v>492</v>
      </c>
      <c r="B387" s="266"/>
      <c r="C387" s="25" t="s">
        <v>841</v>
      </c>
      <c r="D387" s="9">
        <f>D388</f>
        <v>128.33699999999999</v>
      </c>
      <c r="E387" s="9">
        <f t="shared" ref="E387:F387" si="833">E388</f>
        <v>0</v>
      </c>
      <c r="F387" s="9">
        <f t="shared" si="833"/>
        <v>128.33699999999999</v>
      </c>
      <c r="G387" s="9">
        <f t="shared" ref="G387:J387" si="834">G388</f>
        <v>0</v>
      </c>
      <c r="H387" s="9">
        <f t="shared" ref="H387" si="835">H388</f>
        <v>0</v>
      </c>
      <c r="I387" s="9"/>
      <c r="J387" s="9">
        <f t="shared" si="834"/>
        <v>0</v>
      </c>
      <c r="K387" s="9">
        <f t="shared" ref="K387" si="836">K388</f>
        <v>0</v>
      </c>
      <c r="L387" s="9"/>
    </row>
    <row r="388" spans="1:12" ht="31.5" outlineLevel="7" x14ac:dyDescent="0.25">
      <c r="A388" s="12" t="s">
        <v>492</v>
      </c>
      <c r="B388" s="12" t="s">
        <v>70</v>
      </c>
      <c r="C388" s="26" t="s">
        <v>446</v>
      </c>
      <c r="D388" s="11">
        <v>128.33699999999999</v>
      </c>
      <c r="E388" s="183"/>
      <c r="F388" s="13">
        <f>SUM(D388:E388)</f>
        <v>128.33699999999999</v>
      </c>
      <c r="G388" s="11"/>
      <c r="H388" s="51"/>
      <c r="I388" s="51"/>
      <c r="J388" s="11"/>
      <c r="K388" s="51"/>
      <c r="L388" s="51"/>
    </row>
    <row r="389" spans="1:12" s="206" customFormat="1" ht="63" outlineLevel="7" x14ac:dyDescent="0.25">
      <c r="A389" s="267" t="s">
        <v>492</v>
      </c>
      <c r="B389" s="267"/>
      <c r="C389" s="30" t="s">
        <v>633</v>
      </c>
      <c r="D389" s="23">
        <f>D390</f>
        <v>641.70000000000005</v>
      </c>
      <c r="E389" s="23">
        <f t="shared" ref="E389:F389" si="837">E390</f>
        <v>-1.4999999999999999E-2</v>
      </c>
      <c r="F389" s="23">
        <f t="shared" si="837"/>
        <v>641.68500000000006</v>
      </c>
      <c r="G389" s="23">
        <f t="shared" ref="G389:J389" si="838">G390</f>
        <v>0</v>
      </c>
      <c r="H389" s="23">
        <f t="shared" ref="H389" si="839">H390</f>
        <v>0</v>
      </c>
      <c r="I389" s="23"/>
      <c r="J389" s="23">
        <f t="shared" si="838"/>
        <v>0</v>
      </c>
      <c r="K389" s="23">
        <f t="shared" ref="K389" si="840">K390</f>
        <v>0</v>
      </c>
      <c r="L389" s="23"/>
    </row>
    <row r="390" spans="1:12" s="206" customFormat="1" ht="31.5" outlineLevel="7" x14ac:dyDescent="0.25">
      <c r="A390" s="268" t="s">
        <v>492</v>
      </c>
      <c r="B390" s="268" t="s">
        <v>70</v>
      </c>
      <c r="C390" s="31" t="s">
        <v>446</v>
      </c>
      <c r="D390" s="24">
        <v>641.70000000000005</v>
      </c>
      <c r="E390" s="188">
        <v>-1.4999999999999999E-2</v>
      </c>
      <c r="F390" s="34">
        <f>SUM(D390:E390)</f>
        <v>641.68500000000006</v>
      </c>
      <c r="G390" s="24"/>
      <c r="H390" s="207"/>
      <c r="I390" s="207"/>
      <c r="J390" s="24"/>
      <c r="K390" s="207"/>
      <c r="L390" s="207"/>
    </row>
    <row r="391" spans="1:12" ht="31.5" outlineLevel="7" x14ac:dyDescent="0.25">
      <c r="A391" s="169" t="s">
        <v>470</v>
      </c>
      <c r="B391" s="169"/>
      <c r="C391" s="56" t="s">
        <v>644</v>
      </c>
      <c r="D391" s="9">
        <f t="shared" ref="D391:L393" si="841">D392</f>
        <v>1730.3</v>
      </c>
      <c r="E391" s="9">
        <f t="shared" si="841"/>
        <v>2.5440000000000001E-2</v>
      </c>
      <c r="F391" s="9">
        <f t="shared" si="841"/>
        <v>1730.3254399999998</v>
      </c>
      <c r="G391" s="9">
        <f t="shared" si="841"/>
        <v>1306</v>
      </c>
      <c r="H391" s="9">
        <f t="shared" si="841"/>
        <v>0</v>
      </c>
      <c r="I391" s="9">
        <f t="shared" si="841"/>
        <v>1306</v>
      </c>
      <c r="J391" s="9">
        <f t="shared" si="841"/>
        <v>1306</v>
      </c>
      <c r="K391" s="9">
        <f t="shared" si="841"/>
        <v>0</v>
      </c>
      <c r="L391" s="9">
        <f t="shared" si="841"/>
        <v>1306</v>
      </c>
    </row>
    <row r="392" spans="1:12" ht="31.5" outlineLevel="7" x14ac:dyDescent="0.25">
      <c r="A392" s="202" t="s">
        <v>470</v>
      </c>
      <c r="B392" s="202" t="s">
        <v>70</v>
      </c>
      <c r="C392" s="55" t="s">
        <v>446</v>
      </c>
      <c r="D392" s="11">
        <v>1730.3</v>
      </c>
      <c r="E392" s="183">
        <v>2.5440000000000001E-2</v>
      </c>
      <c r="F392" s="13">
        <f>SUM(D392:E392)</f>
        <v>1730.3254399999998</v>
      </c>
      <c r="G392" s="11">
        <v>1306</v>
      </c>
      <c r="H392" s="51"/>
      <c r="I392" s="51">
        <f>SUM(G392:H392)</f>
        <v>1306</v>
      </c>
      <c r="J392" s="11">
        <v>1306</v>
      </c>
      <c r="K392" s="51"/>
      <c r="L392" s="51">
        <f>SUM(J392:K392)</f>
        <v>1306</v>
      </c>
    </row>
    <row r="393" spans="1:12" ht="31.5" outlineLevel="7" x14ac:dyDescent="0.25">
      <c r="A393" s="169" t="s">
        <v>470</v>
      </c>
      <c r="B393" s="169"/>
      <c r="C393" s="56" t="s">
        <v>476</v>
      </c>
      <c r="D393" s="9">
        <f t="shared" si="841"/>
        <v>967.11913000000004</v>
      </c>
      <c r="E393" s="9">
        <f t="shared" si="841"/>
        <v>0</v>
      </c>
      <c r="F393" s="9">
        <f t="shared" si="841"/>
        <v>967.11913000000004</v>
      </c>
      <c r="G393" s="9">
        <f t="shared" si="841"/>
        <v>0</v>
      </c>
      <c r="H393" s="9">
        <f t="shared" si="841"/>
        <v>0</v>
      </c>
      <c r="I393" s="9"/>
      <c r="J393" s="9">
        <f t="shared" si="841"/>
        <v>0</v>
      </c>
      <c r="K393" s="9">
        <f t="shared" si="841"/>
        <v>0</v>
      </c>
      <c r="L393" s="9"/>
    </row>
    <row r="394" spans="1:12" ht="31.5" outlineLevel="7" x14ac:dyDescent="0.25">
      <c r="A394" s="202" t="s">
        <v>470</v>
      </c>
      <c r="B394" s="202" t="s">
        <v>70</v>
      </c>
      <c r="C394" s="55" t="s">
        <v>446</v>
      </c>
      <c r="D394" s="11">
        <f>685.96113+281.158</f>
        <v>967.11913000000004</v>
      </c>
      <c r="E394" s="166"/>
      <c r="F394" s="53">
        <f>SUM(D394:E394)</f>
        <v>967.11913000000004</v>
      </c>
      <c r="G394" s="11"/>
      <c r="H394" s="51"/>
      <c r="I394" s="51"/>
      <c r="J394" s="11"/>
      <c r="K394" s="51"/>
      <c r="L394" s="51"/>
    </row>
    <row r="395" spans="1:12" ht="31.5" outlineLevel="3" x14ac:dyDescent="0.25">
      <c r="A395" s="271" t="s">
        <v>247</v>
      </c>
      <c r="B395" s="271"/>
      <c r="C395" s="57" t="s">
        <v>248</v>
      </c>
      <c r="D395" s="49">
        <f>D396</f>
        <v>2533.8000000000002</v>
      </c>
      <c r="E395" s="49">
        <f t="shared" ref="E395:F395" si="842">E396</f>
        <v>0</v>
      </c>
      <c r="F395" s="49">
        <f t="shared" si="842"/>
        <v>2533.8000000000002</v>
      </c>
      <c r="G395" s="49">
        <f>G396</f>
        <v>2277.8000000000002</v>
      </c>
      <c r="H395" s="49">
        <f t="shared" ref="H395" si="843">H396</f>
        <v>0</v>
      </c>
      <c r="I395" s="49">
        <f t="shared" ref="I395" si="844">I396</f>
        <v>2277.8000000000002</v>
      </c>
      <c r="J395" s="49">
        <f>J396</f>
        <v>2166.5</v>
      </c>
      <c r="K395" s="49">
        <f t="shared" ref="K395" si="845">K396</f>
        <v>0</v>
      </c>
      <c r="L395" s="49">
        <f t="shared" ref="L395" si="846">L396</f>
        <v>2166.5</v>
      </c>
    </row>
    <row r="396" spans="1:12" ht="21.75" customHeight="1" outlineLevel="4" x14ac:dyDescent="0.25">
      <c r="A396" s="271" t="s">
        <v>249</v>
      </c>
      <c r="B396" s="271"/>
      <c r="C396" s="57" t="s">
        <v>250</v>
      </c>
      <c r="D396" s="49">
        <f>D397+D399</f>
        <v>2533.8000000000002</v>
      </c>
      <c r="E396" s="49">
        <f t="shared" ref="E396:F396" si="847">E397+E399</f>
        <v>0</v>
      </c>
      <c r="F396" s="49">
        <f t="shared" si="847"/>
        <v>2533.8000000000002</v>
      </c>
      <c r="G396" s="49">
        <f>G397+G399</f>
        <v>2277.8000000000002</v>
      </c>
      <c r="H396" s="49">
        <f t="shared" ref="H396" si="848">H397+H399</f>
        <v>0</v>
      </c>
      <c r="I396" s="49">
        <f t="shared" ref="I396" si="849">I397+I399</f>
        <v>2277.8000000000002</v>
      </c>
      <c r="J396" s="49">
        <f>J397+J399</f>
        <v>2166.5</v>
      </c>
      <c r="K396" s="49">
        <f t="shared" ref="K396" si="850">K397+K399</f>
        <v>0</v>
      </c>
      <c r="L396" s="49">
        <f t="shared" ref="L396" si="851">L397+L399</f>
        <v>2166.5</v>
      </c>
    </row>
    <row r="397" spans="1:12" ht="31.5" outlineLevel="5" x14ac:dyDescent="0.25">
      <c r="A397" s="271" t="s">
        <v>251</v>
      </c>
      <c r="B397" s="271"/>
      <c r="C397" s="57" t="s">
        <v>69</v>
      </c>
      <c r="D397" s="49">
        <f>D398</f>
        <v>1420.9</v>
      </c>
      <c r="E397" s="49">
        <f t="shared" ref="E397:F397" si="852">E398</f>
        <v>0</v>
      </c>
      <c r="F397" s="49">
        <f t="shared" si="852"/>
        <v>1420.9</v>
      </c>
      <c r="G397" s="49">
        <f>G398</f>
        <v>1420.9</v>
      </c>
      <c r="H397" s="49">
        <f t="shared" ref="H397" si="853">H398</f>
        <v>0</v>
      </c>
      <c r="I397" s="49">
        <f t="shared" ref="I397" si="854">I398</f>
        <v>1420.9</v>
      </c>
      <c r="J397" s="49">
        <f>J398</f>
        <v>1420.9</v>
      </c>
      <c r="K397" s="49">
        <f t="shared" ref="K397" si="855">K398</f>
        <v>0</v>
      </c>
      <c r="L397" s="49">
        <f t="shared" ref="L397" si="856">L398</f>
        <v>1420.9</v>
      </c>
    </row>
    <row r="398" spans="1:12" ht="31.5" outlineLevel="7" x14ac:dyDescent="0.25">
      <c r="A398" s="275" t="s">
        <v>251</v>
      </c>
      <c r="B398" s="275" t="s">
        <v>70</v>
      </c>
      <c r="C398" s="58" t="s">
        <v>71</v>
      </c>
      <c r="D398" s="51">
        <v>1420.9</v>
      </c>
      <c r="E398" s="51"/>
      <c r="F398" s="51">
        <f>SUM(D398:E398)</f>
        <v>1420.9</v>
      </c>
      <c r="G398" s="51">
        <v>1420.9</v>
      </c>
      <c r="H398" s="51"/>
      <c r="I398" s="51">
        <f>SUM(G398:H398)</f>
        <v>1420.9</v>
      </c>
      <c r="J398" s="51">
        <v>1420.9</v>
      </c>
      <c r="K398" s="51"/>
      <c r="L398" s="51">
        <f>SUM(J398:K398)</f>
        <v>1420.9</v>
      </c>
    </row>
    <row r="399" spans="1:12" ht="15.75" outlineLevel="5" x14ac:dyDescent="0.25">
      <c r="A399" s="271" t="s">
        <v>252</v>
      </c>
      <c r="B399" s="271"/>
      <c r="C399" s="57" t="s">
        <v>253</v>
      </c>
      <c r="D399" s="49">
        <f>D400</f>
        <v>1112.9000000000001</v>
      </c>
      <c r="E399" s="49">
        <f t="shared" ref="E399:F399" si="857">E400</f>
        <v>0</v>
      </c>
      <c r="F399" s="49">
        <f t="shared" si="857"/>
        <v>1112.9000000000001</v>
      </c>
      <c r="G399" s="49">
        <f>G400</f>
        <v>856.9</v>
      </c>
      <c r="H399" s="49">
        <f t="shared" ref="H399" si="858">H400</f>
        <v>0</v>
      </c>
      <c r="I399" s="49">
        <f t="shared" ref="I399" si="859">I400</f>
        <v>856.9</v>
      </c>
      <c r="J399" s="49">
        <f>J400</f>
        <v>745.6</v>
      </c>
      <c r="K399" s="49">
        <f t="shared" ref="K399" si="860">K400</f>
        <v>0</v>
      </c>
      <c r="L399" s="49">
        <f t="shared" ref="L399" si="861">L400</f>
        <v>745.6</v>
      </c>
    </row>
    <row r="400" spans="1:12" ht="15.75" outlineLevel="7" x14ac:dyDescent="0.25">
      <c r="A400" s="275" t="s">
        <v>252</v>
      </c>
      <c r="B400" s="275" t="s">
        <v>21</v>
      </c>
      <c r="C400" s="58" t="s">
        <v>22</v>
      </c>
      <c r="D400" s="51">
        <v>1112.9000000000001</v>
      </c>
      <c r="E400" s="51"/>
      <c r="F400" s="51">
        <f>SUM(D400:E400)</f>
        <v>1112.9000000000001</v>
      </c>
      <c r="G400" s="51">
        <v>856.9</v>
      </c>
      <c r="H400" s="51"/>
      <c r="I400" s="51">
        <f>SUM(G400:H400)</f>
        <v>856.9</v>
      </c>
      <c r="J400" s="51">
        <v>745.6</v>
      </c>
      <c r="K400" s="51"/>
      <c r="L400" s="51">
        <f>SUM(J400:K400)</f>
        <v>745.6</v>
      </c>
    </row>
    <row r="401" spans="1:12" ht="31.5" outlineLevel="3" x14ac:dyDescent="0.25">
      <c r="A401" s="271" t="s">
        <v>254</v>
      </c>
      <c r="B401" s="271"/>
      <c r="C401" s="57" t="s">
        <v>255</v>
      </c>
      <c r="D401" s="49">
        <f>D402</f>
        <v>1463.1</v>
      </c>
      <c r="E401" s="49">
        <f t="shared" ref="E401:F401" si="862">E402</f>
        <v>0</v>
      </c>
      <c r="F401" s="49">
        <f t="shared" si="862"/>
        <v>1463.1</v>
      </c>
      <c r="G401" s="49">
        <f t="shared" ref="D401:L403" si="863">G402</f>
        <v>1463.1</v>
      </c>
      <c r="H401" s="49">
        <f t="shared" ref="H401" si="864">H402</f>
        <v>0</v>
      </c>
      <c r="I401" s="49">
        <f t="shared" ref="I401" si="865">I402</f>
        <v>1463.1</v>
      </c>
      <c r="J401" s="49">
        <f t="shared" si="863"/>
        <v>1463.1</v>
      </c>
      <c r="K401" s="49">
        <f t="shared" ref="K401" si="866">K402</f>
        <v>0</v>
      </c>
      <c r="L401" s="49">
        <f t="shared" ref="L401" si="867">L402</f>
        <v>1463.1</v>
      </c>
    </row>
    <row r="402" spans="1:12" ht="31.5" outlineLevel="4" x14ac:dyDescent="0.25">
      <c r="A402" s="271" t="s">
        <v>256</v>
      </c>
      <c r="B402" s="271"/>
      <c r="C402" s="57" t="s">
        <v>257</v>
      </c>
      <c r="D402" s="49">
        <f t="shared" si="863"/>
        <v>1463.1</v>
      </c>
      <c r="E402" s="49">
        <f t="shared" si="863"/>
        <v>0</v>
      </c>
      <c r="F402" s="49">
        <f t="shared" si="863"/>
        <v>1463.1</v>
      </c>
      <c r="G402" s="49">
        <f t="shared" si="863"/>
        <v>1463.1</v>
      </c>
      <c r="H402" s="49">
        <f t="shared" si="863"/>
        <v>0</v>
      </c>
      <c r="I402" s="49">
        <f t="shared" si="863"/>
        <v>1463.1</v>
      </c>
      <c r="J402" s="49">
        <f t="shared" si="863"/>
        <v>1463.1</v>
      </c>
      <c r="K402" s="49">
        <f t="shared" si="863"/>
        <v>0</v>
      </c>
      <c r="L402" s="49">
        <f t="shared" si="863"/>
        <v>1463.1</v>
      </c>
    </row>
    <row r="403" spans="1:12" ht="31.5" outlineLevel="5" x14ac:dyDescent="0.25">
      <c r="A403" s="271" t="s">
        <v>258</v>
      </c>
      <c r="B403" s="271"/>
      <c r="C403" s="57" t="s">
        <v>69</v>
      </c>
      <c r="D403" s="49">
        <f t="shared" si="863"/>
        <v>1463.1</v>
      </c>
      <c r="E403" s="49">
        <f t="shared" si="863"/>
        <v>0</v>
      </c>
      <c r="F403" s="49">
        <f t="shared" si="863"/>
        <v>1463.1</v>
      </c>
      <c r="G403" s="49">
        <f t="shared" si="863"/>
        <v>1463.1</v>
      </c>
      <c r="H403" s="49">
        <f t="shared" si="863"/>
        <v>0</v>
      </c>
      <c r="I403" s="49">
        <f t="shared" si="863"/>
        <v>1463.1</v>
      </c>
      <c r="J403" s="49">
        <f t="shared" si="863"/>
        <v>1463.1</v>
      </c>
      <c r="K403" s="49">
        <f t="shared" si="863"/>
        <v>0</v>
      </c>
      <c r="L403" s="49">
        <f t="shared" si="863"/>
        <v>1463.1</v>
      </c>
    </row>
    <row r="404" spans="1:12" ht="31.5" outlineLevel="7" x14ac:dyDescent="0.25">
      <c r="A404" s="275" t="s">
        <v>258</v>
      </c>
      <c r="B404" s="275" t="s">
        <v>70</v>
      </c>
      <c r="C404" s="58" t="s">
        <v>71</v>
      </c>
      <c r="D404" s="51">
        <v>1463.1</v>
      </c>
      <c r="E404" s="51"/>
      <c r="F404" s="51">
        <f>SUM(D404:E404)</f>
        <v>1463.1</v>
      </c>
      <c r="G404" s="51">
        <v>1463.1</v>
      </c>
      <c r="H404" s="51"/>
      <c r="I404" s="51">
        <f>SUM(G404:H404)</f>
        <v>1463.1</v>
      </c>
      <c r="J404" s="51">
        <v>1463.1</v>
      </c>
      <c r="K404" s="51"/>
      <c r="L404" s="51">
        <f>SUM(J404:K404)</f>
        <v>1463.1</v>
      </c>
    </row>
    <row r="405" spans="1:12" ht="31.5" outlineLevel="3" x14ac:dyDescent="0.25">
      <c r="A405" s="271" t="s">
        <v>72</v>
      </c>
      <c r="B405" s="271"/>
      <c r="C405" s="57" t="s">
        <v>73</v>
      </c>
      <c r="D405" s="49">
        <f t="shared" ref="D405:L407" si="868">D406</f>
        <v>274.8</v>
      </c>
      <c r="E405" s="49">
        <f t="shared" si="868"/>
        <v>0</v>
      </c>
      <c r="F405" s="49">
        <f t="shared" si="868"/>
        <v>274.8</v>
      </c>
      <c r="G405" s="49">
        <f t="shared" si="868"/>
        <v>274.8</v>
      </c>
      <c r="H405" s="49">
        <f t="shared" si="868"/>
        <v>0</v>
      </c>
      <c r="I405" s="49">
        <f t="shared" si="868"/>
        <v>274.8</v>
      </c>
      <c r="J405" s="49">
        <f t="shared" si="868"/>
        <v>274.8</v>
      </c>
      <c r="K405" s="49">
        <f t="shared" si="868"/>
        <v>0</v>
      </c>
      <c r="L405" s="49">
        <f t="shared" si="868"/>
        <v>274.8</v>
      </c>
    </row>
    <row r="406" spans="1:12" ht="47.25" outlineLevel="4" x14ac:dyDescent="0.25">
      <c r="A406" s="271" t="s">
        <v>74</v>
      </c>
      <c r="B406" s="271"/>
      <c r="C406" s="57" t="s">
        <v>75</v>
      </c>
      <c r="D406" s="49">
        <f t="shared" si="868"/>
        <v>274.8</v>
      </c>
      <c r="E406" s="49">
        <f t="shared" si="868"/>
        <v>0</v>
      </c>
      <c r="F406" s="49">
        <f t="shared" si="868"/>
        <v>274.8</v>
      </c>
      <c r="G406" s="49">
        <f t="shared" si="868"/>
        <v>274.8</v>
      </c>
      <c r="H406" s="49">
        <f t="shared" si="868"/>
        <v>0</v>
      </c>
      <c r="I406" s="49">
        <f t="shared" si="868"/>
        <v>274.8</v>
      </c>
      <c r="J406" s="49">
        <f t="shared" si="868"/>
        <v>274.8</v>
      </c>
      <c r="K406" s="49">
        <f t="shared" si="868"/>
        <v>0</v>
      </c>
      <c r="L406" s="49">
        <f t="shared" si="868"/>
        <v>274.8</v>
      </c>
    </row>
    <row r="407" spans="1:12" ht="31.5" outlineLevel="5" x14ac:dyDescent="0.25">
      <c r="A407" s="271" t="s">
        <v>460</v>
      </c>
      <c r="B407" s="271"/>
      <c r="C407" s="57" t="s">
        <v>461</v>
      </c>
      <c r="D407" s="49">
        <f t="shared" si="868"/>
        <v>274.8</v>
      </c>
      <c r="E407" s="49">
        <f t="shared" si="868"/>
        <v>0</v>
      </c>
      <c r="F407" s="49">
        <f t="shared" si="868"/>
        <v>274.8</v>
      </c>
      <c r="G407" s="49">
        <f t="shared" si="868"/>
        <v>274.8</v>
      </c>
      <c r="H407" s="49">
        <f t="shared" si="868"/>
        <v>0</v>
      </c>
      <c r="I407" s="49">
        <f t="shared" si="868"/>
        <v>274.8</v>
      </c>
      <c r="J407" s="49">
        <f t="shared" si="868"/>
        <v>274.8</v>
      </c>
      <c r="K407" s="49">
        <f t="shared" si="868"/>
        <v>0</v>
      </c>
      <c r="L407" s="49">
        <f t="shared" si="868"/>
        <v>274.8</v>
      </c>
    </row>
    <row r="408" spans="1:12" ht="31.5" outlineLevel="7" x14ac:dyDescent="0.25">
      <c r="A408" s="275" t="s">
        <v>460</v>
      </c>
      <c r="B408" s="275" t="s">
        <v>70</v>
      </c>
      <c r="C408" s="58" t="s">
        <v>71</v>
      </c>
      <c r="D408" s="51">
        <v>274.8</v>
      </c>
      <c r="E408" s="51"/>
      <c r="F408" s="51">
        <f>SUM(D408:E408)</f>
        <v>274.8</v>
      </c>
      <c r="G408" s="51">
        <v>274.8</v>
      </c>
      <c r="H408" s="51"/>
      <c r="I408" s="51">
        <f>SUM(G408:H408)</f>
        <v>274.8</v>
      </c>
      <c r="J408" s="51">
        <v>274.8</v>
      </c>
      <c r="K408" s="51"/>
      <c r="L408" s="51">
        <f>SUM(J408:K408)</f>
        <v>274.8</v>
      </c>
    </row>
    <row r="409" spans="1:12" ht="31.5" outlineLevel="2" x14ac:dyDescent="0.25">
      <c r="A409" s="271" t="s">
        <v>24</v>
      </c>
      <c r="B409" s="271"/>
      <c r="C409" s="57" t="s">
        <v>25</v>
      </c>
      <c r="D409" s="49">
        <f>D410+D420+D442</f>
        <v>35450.699999999997</v>
      </c>
      <c r="E409" s="49">
        <f t="shared" ref="E409:F409" si="869">E410+E420+E442</f>
        <v>0</v>
      </c>
      <c r="F409" s="49">
        <f t="shared" si="869"/>
        <v>35450.699999999997</v>
      </c>
      <c r="G409" s="49">
        <f t="shared" ref="G409:J409" si="870">G410+G420+G442</f>
        <v>28322.7</v>
      </c>
      <c r="H409" s="49">
        <f t="shared" ref="H409" si="871">H410+H420+H442</f>
        <v>0</v>
      </c>
      <c r="I409" s="49">
        <f t="shared" ref="I409" si="872">I410+I420+I442</f>
        <v>28322.7</v>
      </c>
      <c r="J409" s="49">
        <f t="shared" si="870"/>
        <v>27334.3</v>
      </c>
      <c r="K409" s="49">
        <f t="shared" ref="K409" si="873">K410+K420+K442</f>
        <v>0</v>
      </c>
      <c r="L409" s="49">
        <f t="shared" ref="L409" si="874">L410+L420+L442</f>
        <v>27334.3</v>
      </c>
    </row>
    <row r="410" spans="1:12" ht="31.5" outlineLevel="3" x14ac:dyDescent="0.25">
      <c r="A410" s="271" t="s">
        <v>387</v>
      </c>
      <c r="B410" s="271"/>
      <c r="C410" s="57" t="s">
        <v>388</v>
      </c>
      <c r="D410" s="49">
        <f>D411</f>
        <v>22984.3</v>
      </c>
      <c r="E410" s="49">
        <f t="shared" ref="E410:F410" si="875">E411</f>
        <v>0</v>
      </c>
      <c r="F410" s="49">
        <f t="shared" si="875"/>
        <v>22984.3</v>
      </c>
      <c r="G410" s="49">
        <f t="shared" ref="G410:J410" si="876">G411</f>
        <v>23074.600000000002</v>
      </c>
      <c r="H410" s="49">
        <f t="shared" ref="H410" si="877">H411</f>
        <v>0</v>
      </c>
      <c r="I410" s="49">
        <f t="shared" ref="I410" si="878">I411</f>
        <v>23074.600000000002</v>
      </c>
      <c r="J410" s="49">
        <f t="shared" si="876"/>
        <v>3000</v>
      </c>
      <c r="K410" s="49">
        <f t="shared" ref="K410" si="879">K411</f>
        <v>0</v>
      </c>
      <c r="L410" s="49">
        <f t="shared" ref="L410" si="880">L411</f>
        <v>3000</v>
      </c>
    </row>
    <row r="411" spans="1:12" ht="31.5" outlineLevel="4" x14ac:dyDescent="0.25">
      <c r="A411" s="271" t="s">
        <v>389</v>
      </c>
      <c r="B411" s="271"/>
      <c r="C411" s="57" t="s">
        <v>390</v>
      </c>
      <c r="D411" s="49">
        <f>D416+D414+D412+D418</f>
        <v>22984.3</v>
      </c>
      <c r="E411" s="49">
        <f t="shared" ref="E411:F411" si="881">E416+E414+E412+E418</f>
        <v>0</v>
      </c>
      <c r="F411" s="49">
        <f t="shared" si="881"/>
        <v>22984.3</v>
      </c>
      <c r="G411" s="49">
        <f>G416+G414+G412+G418</f>
        <v>23074.600000000002</v>
      </c>
      <c r="H411" s="49">
        <f t="shared" ref="H411" si="882">H416+H414+H412+H418</f>
        <v>0</v>
      </c>
      <c r="I411" s="49">
        <f t="shared" ref="I411" si="883">I416+I414+I412+I418</f>
        <v>23074.600000000002</v>
      </c>
      <c r="J411" s="49">
        <f>J416+J414+J412+J418</f>
        <v>3000</v>
      </c>
      <c r="K411" s="49">
        <f t="shared" ref="K411" si="884">K416+K414+K412+K418</f>
        <v>0</v>
      </c>
      <c r="L411" s="49">
        <f t="shared" ref="L411" si="885">L416+L414+L412+L418</f>
        <v>3000</v>
      </c>
    </row>
    <row r="412" spans="1:12" ht="15.75" outlineLevel="5" x14ac:dyDescent="0.25">
      <c r="A412" s="283" t="s">
        <v>391</v>
      </c>
      <c r="B412" s="271"/>
      <c r="C412" s="57" t="s">
        <v>645</v>
      </c>
      <c r="D412" s="49">
        <f>D413</f>
        <v>17970</v>
      </c>
      <c r="E412" s="49">
        <f t="shared" ref="E412:F412" si="886">E413</f>
        <v>0</v>
      </c>
      <c r="F412" s="49">
        <f t="shared" si="886"/>
        <v>17970</v>
      </c>
      <c r="G412" s="49">
        <f>G413</f>
        <v>17750.900000000001</v>
      </c>
      <c r="H412" s="49">
        <f t="shared" ref="H412" si="887">H413</f>
        <v>0</v>
      </c>
      <c r="I412" s="49">
        <f t="shared" ref="I412" si="888">I413</f>
        <v>17750.900000000001</v>
      </c>
      <c r="J412" s="49">
        <f>J413</f>
        <v>0</v>
      </c>
      <c r="K412" s="49">
        <f t="shared" ref="K412" si="889">K413</f>
        <v>0</v>
      </c>
      <c r="L412" s="49"/>
    </row>
    <row r="413" spans="1:12" ht="15.75" outlineLevel="5" x14ac:dyDescent="0.25">
      <c r="A413" s="284" t="s">
        <v>391</v>
      </c>
      <c r="B413" s="275" t="s">
        <v>21</v>
      </c>
      <c r="C413" s="58" t="s">
        <v>22</v>
      </c>
      <c r="D413" s="51">
        <v>17970</v>
      </c>
      <c r="E413" s="51"/>
      <c r="F413" s="51">
        <f>SUM(D413:E413)</f>
        <v>17970</v>
      </c>
      <c r="G413" s="51">
        <v>17750.900000000001</v>
      </c>
      <c r="H413" s="51"/>
      <c r="I413" s="51">
        <f>SUM(G413:H413)</f>
        <v>17750.900000000001</v>
      </c>
      <c r="J413" s="51"/>
      <c r="K413" s="51"/>
      <c r="L413" s="51"/>
    </row>
    <row r="414" spans="1:12" ht="31.5" outlineLevel="5" x14ac:dyDescent="0.25">
      <c r="A414" s="271" t="s">
        <v>392</v>
      </c>
      <c r="B414" s="271"/>
      <c r="C414" s="57" t="s">
        <v>646</v>
      </c>
      <c r="D414" s="49">
        <f>D415</f>
        <v>3000</v>
      </c>
      <c r="E414" s="49">
        <f t="shared" ref="E414:F414" si="890">E415</f>
        <v>0</v>
      </c>
      <c r="F414" s="49">
        <f t="shared" si="890"/>
        <v>3000</v>
      </c>
      <c r="G414" s="49">
        <f>G415</f>
        <v>3000</v>
      </c>
      <c r="H414" s="49">
        <f t="shared" ref="H414" si="891">H415</f>
        <v>0</v>
      </c>
      <c r="I414" s="49">
        <f t="shared" ref="I414" si="892">I415</f>
        <v>3000</v>
      </c>
      <c r="J414" s="49">
        <f>J415</f>
        <v>3000</v>
      </c>
      <c r="K414" s="49">
        <f t="shared" ref="K414" si="893">K415</f>
        <v>0</v>
      </c>
      <c r="L414" s="49">
        <f t="shared" ref="L414" si="894">L415</f>
        <v>3000</v>
      </c>
    </row>
    <row r="415" spans="1:12" ht="15.75" outlineLevel="7" x14ac:dyDescent="0.25">
      <c r="A415" s="275" t="s">
        <v>392</v>
      </c>
      <c r="B415" s="275" t="s">
        <v>21</v>
      </c>
      <c r="C415" s="58" t="s">
        <v>22</v>
      </c>
      <c r="D415" s="51">
        <v>3000</v>
      </c>
      <c r="E415" s="51"/>
      <c r="F415" s="51">
        <f>SUM(D415:E415)</f>
        <v>3000</v>
      </c>
      <c r="G415" s="51">
        <v>3000</v>
      </c>
      <c r="H415" s="51"/>
      <c r="I415" s="51">
        <f>SUM(G415:H415)</f>
        <v>3000</v>
      </c>
      <c r="J415" s="51">
        <v>3000</v>
      </c>
      <c r="K415" s="51"/>
      <c r="L415" s="51">
        <f>SUM(J415:K415)</f>
        <v>3000</v>
      </c>
    </row>
    <row r="416" spans="1:12" s="206" customFormat="1" ht="31.5" outlineLevel="5" x14ac:dyDescent="0.25">
      <c r="A416" s="272" t="s">
        <v>392</v>
      </c>
      <c r="B416" s="272"/>
      <c r="C416" s="186" t="s">
        <v>647</v>
      </c>
      <c r="D416" s="208">
        <f>D417</f>
        <v>1510.7</v>
      </c>
      <c r="E416" s="208">
        <f t="shared" ref="E416:F416" si="895">E417</f>
        <v>0</v>
      </c>
      <c r="F416" s="208">
        <f t="shared" si="895"/>
        <v>1510.7</v>
      </c>
      <c r="G416" s="208">
        <f>G417</f>
        <v>1742.8</v>
      </c>
      <c r="H416" s="208">
        <f t="shared" ref="H416" si="896">H417</f>
        <v>0</v>
      </c>
      <c r="I416" s="208">
        <f t="shared" ref="I416" si="897">I417</f>
        <v>1742.8</v>
      </c>
      <c r="J416" s="208">
        <f>J417</f>
        <v>0</v>
      </c>
      <c r="K416" s="208">
        <f t="shared" ref="K416" si="898">K417</f>
        <v>0</v>
      </c>
      <c r="L416" s="208"/>
    </row>
    <row r="417" spans="1:12" s="206" customFormat="1" ht="15.75" outlineLevel="7" x14ac:dyDescent="0.25">
      <c r="A417" s="273" t="s">
        <v>392</v>
      </c>
      <c r="B417" s="273" t="s">
        <v>21</v>
      </c>
      <c r="C417" s="182" t="s">
        <v>22</v>
      </c>
      <c r="D417" s="207">
        <v>1510.7</v>
      </c>
      <c r="E417" s="207"/>
      <c r="F417" s="207">
        <f>SUM(D417:E417)</f>
        <v>1510.7</v>
      </c>
      <c r="G417" s="207">
        <v>1742.8</v>
      </c>
      <c r="H417" s="207"/>
      <c r="I417" s="207">
        <f>SUM(G417:H417)</f>
        <v>1742.8</v>
      </c>
      <c r="J417" s="207"/>
      <c r="K417" s="207"/>
      <c r="L417" s="207"/>
    </row>
    <row r="418" spans="1:12" s="206" customFormat="1" ht="31.5" outlineLevel="5" x14ac:dyDescent="0.25">
      <c r="A418" s="272" t="s">
        <v>392</v>
      </c>
      <c r="B418" s="272"/>
      <c r="C418" s="186" t="s">
        <v>648</v>
      </c>
      <c r="D418" s="208">
        <f>D419</f>
        <v>503.6</v>
      </c>
      <c r="E418" s="208">
        <f t="shared" ref="E418:F418" si="899">E419</f>
        <v>0</v>
      </c>
      <c r="F418" s="208">
        <f t="shared" si="899"/>
        <v>503.6</v>
      </c>
      <c r="G418" s="208">
        <f>G419</f>
        <v>580.9</v>
      </c>
      <c r="H418" s="208">
        <f t="shared" ref="H418" si="900">H419</f>
        <v>0</v>
      </c>
      <c r="I418" s="208">
        <f t="shared" ref="I418" si="901">I419</f>
        <v>580.9</v>
      </c>
      <c r="J418" s="208">
        <f>J419</f>
        <v>0</v>
      </c>
      <c r="K418" s="208">
        <f t="shared" ref="K418" si="902">K419</f>
        <v>0</v>
      </c>
      <c r="L418" s="208"/>
    </row>
    <row r="419" spans="1:12" s="206" customFormat="1" ht="15.75" outlineLevel="7" x14ac:dyDescent="0.25">
      <c r="A419" s="273" t="s">
        <v>392</v>
      </c>
      <c r="B419" s="273" t="s">
        <v>21</v>
      </c>
      <c r="C419" s="182" t="s">
        <v>22</v>
      </c>
      <c r="D419" s="207">
        <v>503.6</v>
      </c>
      <c r="E419" s="207"/>
      <c r="F419" s="207">
        <f>SUM(D419:E419)</f>
        <v>503.6</v>
      </c>
      <c r="G419" s="207">
        <v>580.9</v>
      </c>
      <c r="H419" s="207"/>
      <c r="I419" s="207">
        <f>SUM(G419:H419)</f>
        <v>580.9</v>
      </c>
      <c r="J419" s="207"/>
      <c r="K419" s="207"/>
      <c r="L419" s="207"/>
    </row>
    <row r="420" spans="1:12" ht="31.5" customHeight="1" outlineLevel="3" x14ac:dyDescent="0.25">
      <c r="A420" s="271" t="s">
        <v>26</v>
      </c>
      <c r="B420" s="271"/>
      <c r="C420" s="57" t="s">
        <v>27</v>
      </c>
      <c r="D420" s="49">
        <f>D421+D432</f>
        <v>9966.3999999999978</v>
      </c>
      <c r="E420" s="49">
        <f t="shared" ref="E420:F420" si="903">E421+E432</f>
        <v>0</v>
      </c>
      <c r="F420" s="49">
        <f t="shared" si="903"/>
        <v>9966.3999999999978</v>
      </c>
      <c r="G420" s="49">
        <f t="shared" ref="G420:J420" si="904">G421+G432</f>
        <v>3323.1</v>
      </c>
      <c r="H420" s="49">
        <f t="shared" ref="H420" si="905">H421+H432</f>
        <v>0</v>
      </c>
      <c r="I420" s="49">
        <f t="shared" ref="I420" si="906">I421+I432</f>
        <v>3323.1</v>
      </c>
      <c r="J420" s="49">
        <f t="shared" si="904"/>
        <v>22659.3</v>
      </c>
      <c r="K420" s="49">
        <f t="shared" ref="K420" si="907">K421+K432</f>
        <v>0</v>
      </c>
      <c r="L420" s="49">
        <f t="shared" ref="L420" si="908">L421+L432</f>
        <v>22659.3</v>
      </c>
    </row>
    <row r="421" spans="1:12" ht="31.5" outlineLevel="4" x14ac:dyDescent="0.25">
      <c r="A421" s="271" t="s">
        <v>259</v>
      </c>
      <c r="B421" s="271"/>
      <c r="C421" s="57" t="s">
        <v>260</v>
      </c>
      <c r="D421" s="49">
        <f>D422+D424+D426+D428+D430</f>
        <v>3399.3</v>
      </c>
      <c r="E421" s="49">
        <f t="shared" ref="E421:F421" si="909">E422+E424+E426+E428+E430</f>
        <v>0</v>
      </c>
      <c r="F421" s="49">
        <f t="shared" si="909"/>
        <v>3399.3</v>
      </c>
      <c r="G421" s="49">
        <f t="shared" ref="G421:J421" si="910">G422+G424+G426+G428+G430</f>
        <v>2508.1</v>
      </c>
      <c r="H421" s="49">
        <f t="shared" ref="H421" si="911">H422+H424+H426+H428+H430</f>
        <v>0</v>
      </c>
      <c r="I421" s="49">
        <f t="shared" ref="I421" si="912">I422+I424+I426+I428+I430</f>
        <v>2508.1</v>
      </c>
      <c r="J421" s="49">
        <f t="shared" si="910"/>
        <v>2352.7999999999997</v>
      </c>
      <c r="K421" s="49">
        <f t="shared" ref="K421" si="913">K422+K424+K426+K428+K430</f>
        <v>0</v>
      </c>
      <c r="L421" s="49">
        <f t="shared" ref="L421" si="914">L422+L424+L426+L428+L430</f>
        <v>2352.7999999999997</v>
      </c>
    </row>
    <row r="422" spans="1:12" ht="15.75" outlineLevel="5" x14ac:dyDescent="0.25">
      <c r="A422" s="271" t="s">
        <v>261</v>
      </c>
      <c r="B422" s="271"/>
      <c r="C422" s="57" t="s">
        <v>262</v>
      </c>
      <c r="D422" s="49">
        <f>D423</f>
        <v>11.4</v>
      </c>
      <c r="E422" s="49">
        <f t="shared" ref="E422:F422" si="915">E423</f>
        <v>0</v>
      </c>
      <c r="F422" s="49">
        <f t="shared" si="915"/>
        <v>11.4</v>
      </c>
      <c r="G422" s="49">
        <f>G423</f>
        <v>11.4</v>
      </c>
      <c r="H422" s="49">
        <f t="shared" ref="H422" si="916">H423</f>
        <v>0</v>
      </c>
      <c r="I422" s="49">
        <f t="shared" ref="I422" si="917">I423</f>
        <v>11.4</v>
      </c>
      <c r="J422" s="49">
        <f>J423</f>
        <v>11.4</v>
      </c>
      <c r="K422" s="49">
        <f t="shared" ref="K422" si="918">K423</f>
        <v>0</v>
      </c>
      <c r="L422" s="49">
        <f t="shared" ref="L422" si="919">L423</f>
        <v>11.4</v>
      </c>
    </row>
    <row r="423" spans="1:12" ht="31.5" outlineLevel="7" x14ac:dyDescent="0.25">
      <c r="A423" s="275" t="s">
        <v>261</v>
      </c>
      <c r="B423" s="275" t="s">
        <v>7</v>
      </c>
      <c r="C423" s="58" t="s">
        <v>8</v>
      </c>
      <c r="D423" s="51">
        <v>11.4</v>
      </c>
      <c r="E423" s="51"/>
      <c r="F423" s="51">
        <f>SUM(D423:E423)</f>
        <v>11.4</v>
      </c>
      <c r="G423" s="51">
        <v>11.4</v>
      </c>
      <c r="H423" s="51"/>
      <c r="I423" s="51">
        <f>SUM(G423:H423)</f>
        <v>11.4</v>
      </c>
      <c r="J423" s="51">
        <v>11.4</v>
      </c>
      <c r="K423" s="51"/>
      <c r="L423" s="51">
        <f>SUM(J423:K423)</f>
        <v>11.4</v>
      </c>
    </row>
    <row r="424" spans="1:12" ht="47.25" outlineLevel="5" x14ac:dyDescent="0.25">
      <c r="A424" s="271" t="s">
        <v>263</v>
      </c>
      <c r="B424" s="271"/>
      <c r="C424" s="57" t="s">
        <v>264</v>
      </c>
      <c r="D424" s="49">
        <f>D425</f>
        <v>1553.4</v>
      </c>
      <c r="E424" s="49">
        <f t="shared" ref="E424:F424" si="920">E425</f>
        <v>0</v>
      </c>
      <c r="F424" s="49">
        <f t="shared" si="920"/>
        <v>1553.4</v>
      </c>
      <c r="G424" s="49">
        <f>G425</f>
        <v>1196.0999999999999</v>
      </c>
      <c r="H424" s="49">
        <f t="shared" ref="H424" si="921">H425</f>
        <v>0</v>
      </c>
      <c r="I424" s="49">
        <f t="shared" ref="I424" si="922">I425</f>
        <v>1196.0999999999999</v>
      </c>
      <c r="J424" s="49">
        <f>J425</f>
        <v>1040.8</v>
      </c>
      <c r="K424" s="49">
        <f t="shared" ref="K424" si="923">K425</f>
        <v>0</v>
      </c>
      <c r="L424" s="49">
        <f t="shared" ref="L424" si="924">L425</f>
        <v>1040.8</v>
      </c>
    </row>
    <row r="425" spans="1:12" ht="15.75" outlineLevel="7" x14ac:dyDescent="0.25">
      <c r="A425" s="275" t="s">
        <v>263</v>
      </c>
      <c r="B425" s="275" t="s">
        <v>21</v>
      </c>
      <c r="C425" s="58" t="s">
        <v>22</v>
      </c>
      <c r="D425" s="51">
        <v>1553.4</v>
      </c>
      <c r="E425" s="51"/>
      <c r="F425" s="51">
        <f>SUM(D425:E425)</f>
        <v>1553.4</v>
      </c>
      <c r="G425" s="51">
        <v>1196.0999999999999</v>
      </c>
      <c r="H425" s="51"/>
      <c r="I425" s="51">
        <f>SUM(G425:H425)</f>
        <v>1196.0999999999999</v>
      </c>
      <c r="J425" s="51">
        <v>1040.8</v>
      </c>
      <c r="K425" s="51"/>
      <c r="L425" s="51">
        <f>SUM(J425:K425)</f>
        <v>1040.8</v>
      </c>
    </row>
    <row r="426" spans="1:12" ht="48" customHeight="1" outlineLevel="5" x14ac:dyDescent="0.25">
      <c r="A426" s="271" t="s">
        <v>467</v>
      </c>
      <c r="B426" s="271"/>
      <c r="C426" s="57" t="s">
        <v>468</v>
      </c>
      <c r="D426" s="49">
        <f>D427</f>
        <v>1000</v>
      </c>
      <c r="E426" s="49">
        <f t="shared" ref="E426:F426" si="925">E427</f>
        <v>0</v>
      </c>
      <c r="F426" s="49">
        <f t="shared" si="925"/>
        <v>1000</v>
      </c>
      <c r="G426" s="49">
        <f>G427</f>
        <v>1000</v>
      </c>
      <c r="H426" s="49">
        <f t="shared" ref="H426" si="926">H427</f>
        <v>0</v>
      </c>
      <c r="I426" s="49">
        <f t="shared" ref="I426" si="927">I427</f>
        <v>1000</v>
      </c>
      <c r="J426" s="49">
        <f>J427</f>
        <v>1000</v>
      </c>
      <c r="K426" s="49">
        <f t="shared" ref="K426" si="928">K427</f>
        <v>0</v>
      </c>
      <c r="L426" s="49">
        <f t="shared" ref="L426" si="929">L427</f>
        <v>1000</v>
      </c>
    </row>
    <row r="427" spans="1:12" ht="15.75" outlineLevel="7" x14ac:dyDescent="0.25">
      <c r="A427" s="275" t="s">
        <v>467</v>
      </c>
      <c r="B427" s="275" t="s">
        <v>21</v>
      </c>
      <c r="C427" s="58" t="s">
        <v>22</v>
      </c>
      <c r="D427" s="51">
        <v>1000</v>
      </c>
      <c r="E427" s="51"/>
      <c r="F427" s="51">
        <f>SUM(D427:E427)</f>
        <v>1000</v>
      </c>
      <c r="G427" s="51">
        <v>1000</v>
      </c>
      <c r="H427" s="51"/>
      <c r="I427" s="51">
        <f>SUM(G427:H427)</f>
        <v>1000</v>
      </c>
      <c r="J427" s="51">
        <v>1000</v>
      </c>
      <c r="K427" s="51"/>
      <c r="L427" s="51">
        <f>SUM(J427:K427)</f>
        <v>1000</v>
      </c>
    </row>
    <row r="428" spans="1:12" ht="47.25" outlineLevel="5" x14ac:dyDescent="0.25">
      <c r="A428" s="271" t="s">
        <v>347</v>
      </c>
      <c r="B428" s="271"/>
      <c r="C428" s="57" t="s">
        <v>434</v>
      </c>
      <c r="D428" s="49">
        <f>D429</f>
        <v>300.60000000000002</v>
      </c>
      <c r="E428" s="49">
        <f t="shared" ref="E428:F428" si="930">E429</f>
        <v>0</v>
      </c>
      <c r="F428" s="49">
        <f t="shared" si="930"/>
        <v>300.60000000000002</v>
      </c>
      <c r="G428" s="49">
        <f>G429</f>
        <v>300.60000000000002</v>
      </c>
      <c r="H428" s="49">
        <f t="shared" ref="H428" si="931">H429</f>
        <v>0</v>
      </c>
      <c r="I428" s="49">
        <f t="shared" ref="I428" si="932">I429</f>
        <v>300.60000000000002</v>
      </c>
      <c r="J428" s="49">
        <f>J429</f>
        <v>300.60000000000002</v>
      </c>
      <c r="K428" s="49">
        <f t="shared" ref="K428" si="933">K429</f>
        <v>0</v>
      </c>
      <c r="L428" s="49">
        <f t="shared" ref="L428" si="934">L429</f>
        <v>300.60000000000002</v>
      </c>
    </row>
    <row r="429" spans="1:12" ht="31.5" outlineLevel="7" x14ac:dyDescent="0.25">
      <c r="A429" s="275" t="s">
        <v>347</v>
      </c>
      <c r="B429" s="275" t="s">
        <v>70</v>
      </c>
      <c r="C429" s="58" t="s">
        <v>71</v>
      </c>
      <c r="D429" s="51">
        <v>300.60000000000002</v>
      </c>
      <c r="E429" s="51"/>
      <c r="F429" s="51">
        <f>SUM(D429:E429)</f>
        <v>300.60000000000002</v>
      </c>
      <c r="G429" s="51">
        <v>300.60000000000002</v>
      </c>
      <c r="H429" s="51"/>
      <c r="I429" s="51">
        <f>SUM(G429:H429)</f>
        <v>300.60000000000002</v>
      </c>
      <c r="J429" s="51">
        <v>300.60000000000002</v>
      </c>
      <c r="K429" s="51"/>
      <c r="L429" s="51">
        <f>SUM(J429:K429)</f>
        <v>300.60000000000002</v>
      </c>
    </row>
    <row r="430" spans="1:12" s="206" customFormat="1" ht="47.25" outlineLevel="5" x14ac:dyDescent="0.25">
      <c r="A430" s="272" t="s">
        <v>347</v>
      </c>
      <c r="B430" s="272"/>
      <c r="C430" s="186" t="s">
        <v>437</v>
      </c>
      <c r="D430" s="208">
        <f>D431</f>
        <v>533.9</v>
      </c>
      <c r="E430" s="208">
        <f t="shared" ref="E430:F430" si="935">E431</f>
        <v>0</v>
      </c>
      <c r="F430" s="208">
        <f t="shared" si="935"/>
        <v>533.9</v>
      </c>
      <c r="G430" s="208">
        <f>G431</f>
        <v>0</v>
      </c>
      <c r="H430" s="208">
        <f t="shared" ref="H430" si="936">H431</f>
        <v>0</v>
      </c>
      <c r="I430" s="208"/>
      <c r="J430" s="208">
        <f>J431</f>
        <v>0</v>
      </c>
      <c r="K430" s="208">
        <f t="shared" ref="K430" si="937">K431</f>
        <v>0</v>
      </c>
      <c r="L430" s="208"/>
    </row>
    <row r="431" spans="1:12" s="206" customFormat="1" ht="31.5" outlineLevel="7" x14ac:dyDescent="0.25">
      <c r="A431" s="273" t="s">
        <v>347</v>
      </c>
      <c r="B431" s="273" t="s">
        <v>70</v>
      </c>
      <c r="C431" s="182" t="s">
        <v>71</v>
      </c>
      <c r="D431" s="207">
        <v>533.9</v>
      </c>
      <c r="E431" s="207"/>
      <c r="F431" s="207">
        <f>SUM(D431:E431)</f>
        <v>533.9</v>
      </c>
      <c r="G431" s="207"/>
      <c r="H431" s="207"/>
      <c r="I431" s="207"/>
      <c r="J431" s="207"/>
      <c r="K431" s="207"/>
      <c r="L431" s="207"/>
    </row>
    <row r="432" spans="1:12" ht="31.5" outlineLevel="4" x14ac:dyDescent="0.25">
      <c r="A432" s="271" t="s">
        <v>28</v>
      </c>
      <c r="B432" s="271"/>
      <c r="C432" s="57" t="s">
        <v>29</v>
      </c>
      <c r="D432" s="49">
        <f>D435+D437+D433+D440</f>
        <v>6567.0999999999985</v>
      </c>
      <c r="E432" s="49">
        <f t="shared" ref="E432:F432" si="938">E435+E437+E433+E440</f>
        <v>0</v>
      </c>
      <c r="F432" s="49">
        <f t="shared" si="938"/>
        <v>6567.0999999999985</v>
      </c>
      <c r="G432" s="49">
        <f t="shared" ref="G432:J432" si="939">G435+G437+G433+G440</f>
        <v>815</v>
      </c>
      <c r="H432" s="49">
        <f t="shared" ref="H432" si="940">H435+H437+H433+H440</f>
        <v>0</v>
      </c>
      <c r="I432" s="49">
        <f t="shared" ref="I432" si="941">I435+I437+I433+I440</f>
        <v>815</v>
      </c>
      <c r="J432" s="49">
        <f t="shared" si="939"/>
        <v>20306.5</v>
      </c>
      <c r="K432" s="49">
        <f t="shared" ref="K432" si="942">K435+K437+K433+K440</f>
        <v>0</v>
      </c>
      <c r="L432" s="49">
        <f t="shared" ref="L432" si="943">L435+L437+L433+L440</f>
        <v>20306.5</v>
      </c>
    </row>
    <row r="433" spans="1:12" s="206" customFormat="1" ht="34.5" customHeight="1" outlineLevel="5" x14ac:dyDescent="0.25">
      <c r="A433" s="272" t="s">
        <v>194</v>
      </c>
      <c r="B433" s="272"/>
      <c r="C433" s="186" t="s">
        <v>195</v>
      </c>
      <c r="D433" s="208">
        <f>D434</f>
        <v>538.1</v>
      </c>
      <c r="E433" s="208">
        <f t="shared" ref="E433:F433" si="944">E434</f>
        <v>0</v>
      </c>
      <c r="F433" s="208">
        <f t="shared" si="944"/>
        <v>538.1</v>
      </c>
      <c r="G433" s="208">
        <f>G434</f>
        <v>612.1</v>
      </c>
      <c r="H433" s="208">
        <f t="shared" ref="H433" si="945">H434</f>
        <v>0</v>
      </c>
      <c r="I433" s="208">
        <f t="shared" ref="I433" si="946">I434</f>
        <v>612.1</v>
      </c>
      <c r="J433" s="208">
        <f>J434</f>
        <v>777.2</v>
      </c>
      <c r="K433" s="208">
        <f t="shared" ref="K433" si="947">K434</f>
        <v>0</v>
      </c>
      <c r="L433" s="208">
        <f t="shared" ref="L433" si="948">L434</f>
        <v>777.2</v>
      </c>
    </row>
    <row r="434" spans="1:12" s="206" customFormat="1" ht="31.5" outlineLevel="7" x14ac:dyDescent="0.25">
      <c r="A434" s="273" t="s">
        <v>194</v>
      </c>
      <c r="B434" s="273" t="s">
        <v>7</v>
      </c>
      <c r="C434" s="182" t="s">
        <v>8</v>
      </c>
      <c r="D434" s="207">
        <v>538.1</v>
      </c>
      <c r="E434" s="207"/>
      <c r="F434" s="207">
        <f>SUM(D434:E434)</f>
        <v>538.1</v>
      </c>
      <c r="G434" s="207">
        <v>612.1</v>
      </c>
      <c r="H434" s="207"/>
      <c r="I434" s="207">
        <f>SUM(G434:H434)</f>
        <v>612.1</v>
      </c>
      <c r="J434" s="207">
        <v>777.2</v>
      </c>
      <c r="K434" s="207"/>
      <c r="L434" s="207">
        <f>SUM(J434:K434)</f>
        <v>777.2</v>
      </c>
    </row>
    <row r="435" spans="1:12" s="206" customFormat="1" ht="63" outlineLevel="5" x14ac:dyDescent="0.25">
      <c r="A435" s="272" t="s">
        <v>30</v>
      </c>
      <c r="B435" s="272"/>
      <c r="C435" s="186" t="s">
        <v>31</v>
      </c>
      <c r="D435" s="208">
        <f>D436</f>
        <v>291.7</v>
      </c>
      <c r="E435" s="208">
        <f t="shared" ref="E435:F435" si="949">E436</f>
        <v>0</v>
      </c>
      <c r="F435" s="208">
        <f t="shared" si="949"/>
        <v>291.7</v>
      </c>
      <c r="G435" s="208">
        <f>G436</f>
        <v>202.9</v>
      </c>
      <c r="H435" s="208">
        <f t="shared" ref="H435" si="950">H436</f>
        <v>0</v>
      </c>
      <c r="I435" s="208">
        <f t="shared" ref="I435" si="951">I436</f>
        <v>202.9</v>
      </c>
      <c r="J435" s="208">
        <f>J436</f>
        <v>202.9</v>
      </c>
      <c r="K435" s="208">
        <f t="shared" ref="K435" si="952">K436</f>
        <v>0</v>
      </c>
      <c r="L435" s="208">
        <f t="shared" ref="L435" si="953">L436</f>
        <v>202.9</v>
      </c>
    </row>
    <row r="436" spans="1:12" s="206" customFormat="1" ht="47.25" outlineLevel="7" x14ac:dyDescent="0.25">
      <c r="A436" s="273" t="s">
        <v>30</v>
      </c>
      <c r="B436" s="273" t="s">
        <v>4</v>
      </c>
      <c r="C436" s="182" t="s">
        <v>5</v>
      </c>
      <c r="D436" s="24">
        <v>291.7</v>
      </c>
      <c r="E436" s="207"/>
      <c r="F436" s="207">
        <f>SUM(D436:E436)</f>
        <v>291.7</v>
      </c>
      <c r="G436" s="24">
        <v>202.9</v>
      </c>
      <c r="H436" s="207"/>
      <c r="I436" s="207">
        <f>SUM(G436:H436)</f>
        <v>202.9</v>
      </c>
      <c r="J436" s="24">
        <v>202.9</v>
      </c>
      <c r="K436" s="207"/>
      <c r="L436" s="207">
        <f>SUM(J436:K436)</f>
        <v>202.9</v>
      </c>
    </row>
    <row r="437" spans="1:12" s="206" customFormat="1" ht="47.25" outlineLevel="5" x14ac:dyDescent="0.25">
      <c r="A437" s="272" t="s">
        <v>32</v>
      </c>
      <c r="B437" s="272"/>
      <c r="C437" s="186" t="s">
        <v>33</v>
      </c>
      <c r="D437" s="208">
        <f>D438+D439</f>
        <v>2918.5</v>
      </c>
      <c r="E437" s="208">
        <f t="shared" ref="E437:F437" si="954">E438+E439</f>
        <v>0</v>
      </c>
      <c r="F437" s="208">
        <f t="shared" si="954"/>
        <v>2918.5</v>
      </c>
      <c r="G437" s="208">
        <f t="shared" ref="G437:J437" si="955">G438+G439</f>
        <v>0</v>
      </c>
      <c r="H437" s="208">
        <f t="shared" ref="H437" si="956">H438+H439</f>
        <v>0</v>
      </c>
      <c r="I437" s="208"/>
      <c r="J437" s="208">
        <f t="shared" si="955"/>
        <v>0</v>
      </c>
      <c r="K437" s="208">
        <f t="shared" ref="K437" si="957">K438+K439</f>
        <v>0</v>
      </c>
      <c r="L437" s="208"/>
    </row>
    <row r="438" spans="1:12" s="206" customFormat="1" ht="47.25" outlineLevel="7" x14ac:dyDescent="0.25">
      <c r="A438" s="273" t="s">
        <v>32</v>
      </c>
      <c r="B438" s="273" t="s">
        <v>4</v>
      </c>
      <c r="C438" s="182" t="s">
        <v>5</v>
      </c>
      <c r="D438" s="207">
        <v>29.2</v>
      </c>
      <c r="E438" s="207"/>
      <c r="F438" s="207">
        <f t="shared" ref="F438:F439" si="958">SUM(D438:E438)</f>
        <v>29.2</v>
      </c>
      <c r="G438" s="207"/>
      <c r="H438" s="207"/>
      <c r="I438" s="207"/>
      <c r="J438" s="207"/>
      <c r="K438" s="207"/>
      <c r="L438" s="207"/>
    </row>
    <row r="439" spans="1:12" s="206" customFormat="1" ht="15.75" outlineLevel="7" x14ac:dyDescent="0.25">
      <c r="A439" s="273" t="s">
        <v>32</v>
      </c>
      <c r="B439" s="273" t="s">
        <v>21</v>
      </c>
      <c r="C439" s="182" t="s">
        <v>22</v>
      </c>
      <c r="D439" s="207">
        <v>2889.3</v>
      </c>
      <c r="E439" s="207"/>
      <c r="F439" s="207">
        <f t="shared" si="958"/>
        <v>2889.3</v>
      </c>
      <c r="G439" s="207"/>
      <c r="H439" s="207"/>
      <c r="I439" s="207"/>
      <c r="J439" s="207"/>
      <c r="K439" s="207"/>
      <c r="L439" s="207"/>
    </row>
    <row r="440" spans="1:12" s="206" customFormat="1" ht="47.25" outlineLevel="5" x14ac:dyDescent="0.25">
      <c r="A440" s="264" t="s">
        <v>586</v>
      </c>
      <c r="B440" s="264"/>
      <c r="C440" s="32" t="s">
        <v>436</v>
      </c>
      <c r="D440" s="23">
        <f t="shared" ref="D440:L440" si="959">D441</f>
        <v>2818.7999999999993</v>
      </c>
      <c r="E440" s="23">
        <f t="shared" si="959"/>
        <v>0</v>
      </c>
      <c r="F440" s="23">
        <f t="shared" si="959"/>
        <v>2818.7999999999993</v>
      </c>
      <c r="G440" s="23">
        <f t="shared" si="959"/>
        <v>0</v>
      </c>
      <c r="H440" s="23">
        <f t="shared" si="959"/>
        <v>0</v>
      </c>
      <c r="I440" s="23"/>
      <c r="J440" s="23">
        <f>J441</f>
        <v>19326.400000000001</v>
      </c>
      <c r="K440" s="23">
        <f t="shared" si="959"/>
        <v>0</v>
      </c>
      <c r="L440" s="23">
        <f t="shared" si="959"/>
        <v>19326.400000000001</v>
      </c>
    </row>
    <row r="441" spans="1:12" s="206" customFormat="1" ht="31.5" outlineLevel="7" x14ac:dyDescent="0.25">
      <c r="A441" s="265" t="s">
        <v>586</v>
      </c>
      <c r="B441" s="265" t="s">
        <v>116</v>
      </c>
      <c r="C441" s="28" t="s">
        <v>117</v>
      </c>
      <c r="D441" s="24">
        <f>16565.5-13746.7</f>
        <v>2818.7999999999993</v>
      </c>
      <c r="E441" s="207"/>
      <c r="F441" s="207">
        <f>SUM(D441:E441)</f>
        <v>2818.7999999999993</v>
      </c>
      <c r="G441" s="24"/>
      <c r="H441" s="207"/>
      <c r="I441" s="207"/>
      <c r="J441" s="24">
        <v>19326.400000000001</v>
      </c>
      <c r="K441" s="207"/>
      <c r="L441" s="207">
        <f>SUM(J441:K441)</f>
        <v>19326.400000000001</v>
      </c>
    </row>
    <row r="442" spans="1:12" ht="15.75" outlineLevel="3" x14ac:dyDescent="0.25">
      <c r="A442" s="271" t="s">
        <v>265</v>
      </c>
      <c r="B442" s="271"/>
      <c r="C442" s="57" t="s">
        <v>266</v>
      </c>
      <c r="D442" s="49">
        <f t="shared" ref="D442:L444" si="960">D443</f>
        <v>2500</v>
      </c>
      <c r="E442" s="49">
        <f t="shared" si="960"/>
        <v>0</v>
      </c>
      <c r="F442" s="49">
        <f t="shared" si="960"/>
        <v>2500</v>
      </c>
      <c r="G442" s="49">
        <f t="shared" si="960"/>
        <v>1925</v>
      </c>
      <c r="H442" s="49">
        <f t="shared" si="960"/>
        <v>0</v>
      </c>
      <c r="I442" s="49">
        <f t="shared" si="960"/>
        <v>1925</v>
      </c>
      <c r="J442" s="49">
        <f t="shared" si="960"/>
        <v>1675</v>
      </c>
      <c r="K442" s="49">
        <f t="shared" si="960"/>
        <v>0</v>
      </c>
      <c r="L442" s="49">
        <f t="shared" si="960"/>
        <v>1675</v>
      </c>
    </row>
    <row r="443" spans="1:12" ht="31.5" outlineLevel="4" x14ac:dyDescent="0.25">
      <c r="A443" s="271" t="s">
        <v>267</v>
      </c>
      <c r="B443" s="271"/>
      <c r="C443" s="57" t="s">
        <v>268</v>
      </c>
      <c r="D443" s="49">
        <f t="shared" si="960"/>
        <v>2500</v>
      </c>
      <c r="E443" s="49">
        <f t="shared" si="960"/>
        <v>0</v>
      </c>
      <c r="F443" s="49">
        <f t="shared" si="960"/>
        <v>2500</v>
      </c>
      <c r="G443" s="49">
        <f t="shared" si="960"/>
        <v>1925</v>
      </c>
      <c r="H443" s="49">
        <f t="shared" si="960"/>
        <v>0</v>
      </c>
      <c r="I443" s="49">
        <f t="shared" si="960"/>
        <v>1925</v>
      </c>
      <c r="J443" s="49">
        <f t="shared" si="960"/>
        <v>1675</v>
      </c>
      <c r="K443" s="49">
        <f t="shared" si="960"/>
        <v>0</v>
      </c>
      <c r="L443" s="49">
        <f t="shared" si="960"/>
        <v>1675</v>
      </c>
    </row>
    <row r="444" spans="1:12" ht="31.5" outlineLevel="5" x14ac:dyDescent="0.25">
      <c r="A444" s="271" t="s">
        <v>269</v>
      </c>
      <c r="B444" s="271"/>
      <c r="C444" s="57" t="s">
        <v>270</v>
      </c>
      <c r="D444" s="49">
        <f t="shared" si="960"/>
        <v>2500</v>
      </c>
      <c r="E444" s="49">
        <f t="shared" si="960"/>
        <v>0</v>
      </c>
      <c r="F444" s="49">
        <f t="shared" si="960"/>
        <v>2500</v>
      </c>
      <c r="G444" s="49">
        <f t="shared" si="960"/>
        <v>1925</v>
      </c>
      <c r="H444" s="49">
        <f t="shared" si="960"/>
        <v>0</v>
      </c>
      <c r="I444" s="49">
        <f t="shared" si="960"/>
        <v>1925</v>
      </c>
      <c r="J444" s="49">
        <f t="shared" si="960"/>
        <v>1675</v>
      </c>
      <c r="K444" s="49">
        <f t="shared" si="960"/>
        <v>0</v>
      </c>
      <c r="L444" s="49">
        <f t="shared" si="960"/>
        <v>1675</v>
      </c>
    </row>
    <row r="445" spans="1:12" ht="15.75" outlineLevel="7" x14ac:dyDescent="0.25">
      <c r="A445" s="275" t="s">
        <v>269</v>
      </c>
      <c r="B445" s="275" t="s">
        <v>21</v>
      </c>
      <c r="C445" s="58" t="s">
        <v>22</v>
      </c>
      <c r="D445" s="51">
        <v>2500</v>
      </c>
      <c r="E445" s="51"/>
      <c r="F445" s="51">
        <f>SUM(D445:E445)</f>
        <v>2500</v>
      </c>
      <c r="G445" s="51">
        <v>1925</v>
      </c>
      <c r="H445" s="51"/>
      <c r="I445" s="51">
        <f>SUM(G445:H445)</f>
        <v>1925</v>
      </c>
      <c r="J445" s="51">
        <v>1675</v>
      </c>
      <c r="K445" s="51"/>
      <c r="L445" s="51">
        <f>SUM(J445:K445)</f>
        <v>1675</v>
      </c>
    </row>
    <row r="446" spans="1:12" ht="31.5" outlineLevel="2" x14ac:dyDescent="0.25">
      <c r="A446" s="271" t="s">
        <v>34</v>
      </c>
      <c r="B446" s="271"/>
      <c r="C446" s="57" t="s">
        <v>35</v>
      </c>
      <c r="D446" s="49">
        <f>D447+D452</f>
        <v>308850.8</v>
      </c>
      <c r="E446" s="49">
        <f t="shared" ref="E446:F446" si="961">E447+E452</f>
        <v>293.29999999999995</v>
      </c>
      <c r="F446" s="49">
        <f t="shared" si="961"/>
        <v>309144.10000000003</v>
      </c>
      <c r="G446" s="49">
        <f t="shared" ref="G446:J446" si="962">G447+G452</f>
        <v>314245.19999999995</v>
      </c>
      <c r="H446" s="49">
        <f t="shared" ref="H446" si="963">H447+H452</f>
        <v>-7</v>
      </c>
      <c r="I446" s="49">
        <f t="shared" ref="I446" si="964">I447+I452</f>
        <v>314238.19999999995</v>
      </c>
      <c r="J446" s="49">
        <f t="shared" si="962"/>
        <v>321059.8</v>
      </c>
      <c r="K446" s="49">
        <f t="shared" ref="K446" si="965">K447+K452</f>
        <v>-7.4</v>
      </c>
      <c r="L446" s="49">
        <f t="shared" ref="L446" si="966">L447+L452</f>
        <v>321052.39999999997</v>
      </c>
    </row>
    <row r="447" spans="1:12" ht="31.5" outlineLevel="2" x14ac:dyDescent="0.25">
      <c r="A447" s="271" t="s">
        <v>76</v>
      </c>
      <c r="B447" s="271"/>
      <c r="C447" s="57" t="s">
        <v>77</v>
      </c>
      <c r="D447" s="49">
        <f>D448</f>
        <v>1374.2000000000003</v>
      </c>
      <c r="E447" s="49">
        <f t="shared" ref="E447:F448" si="967">E448</f>
        <v>0</v>
      </c>
      <c r="F447" s="49">
        <f t="shared" si="967"/>
        <v>1374.2000000000003</v>
      </c>
      <c r="G447" s="49">
        <f t="shared" ref="G447:J447" si="968">G448</f>
        <v>1256.5</v>
      </c>
      <c r="H447" s="49">
        <f t="shared" ref="H447:H448" si="969">H448</f>
        <v>0</v>
      </c>
      <c r="I447" s="49">
        <f t="shared" ref="I447:I448" si="970">I448</f>
        <v>1256.5</v>
      </c>
      <c r="J447" s="49">
        <f t="shared" si="968"/>
        <v>1205.3000000000002</v>
      </c>
      <c r="K447" s="49">
        <f t="shared" ref="K447:K448" si="971">K448</f>
        <v>0</v>
      </c>
      <c r="L447" s="49">
        <f t="shared" ref="L447:L448" si="972">L448</f>
        <v>1205.3000000000002</v>
      </c>
    </row>
    <row r="448" spans="1:12" ht="47.25" outlineLevel="4" x14ac:dyDescent="0.25">
      <c r="A448" s="271" t="s">
        <v>78</v>
      </c>
      <c r="B448" s="271"/>
      <c r="C448" s="57" t="s">
        <v>79</v>
      </c>
      <c r="D448" s="49">
        <f>D449</f>
        <v>1374.2000000000003</v>
      </c>
      <c r="E448" s="49">
        <f t="shared" si="967"/>
        <v>0</v>
      </c>
      <c r="F448" s="49">
        <f t="shared" si="967"/>
        <v>1374.2000000000003</v>
      </c>
      <c r="G448" s="49">
        <f>G449</f>
        <v>1256.5</v>
      </c>
      <c r="H448" s="49">
        <f t="shared" si="969"/>
        <v>0</v>
      </c>
      <c r="I448" s="49">
        <f t="shared" si="970"/>
        <v>1256.5</v>
      </c>
      <c r="J448" s="49">
        <f>J449</f>
        <v>1205.3000000000002</v>
      </c>
      <c r="K448" s="49">
        <f t="shared" si="971"/>
        <v>0</v>
      </c>
      <c r="L448" s="49">
        <f t="shared" si="972"/>
        <v>1205.3000000000002</v>
      </c>
    </row>
    <row r="449" spans="1:12" ht="15.75" outlineLevel="5" x14ac:dyDescent="0.25">
      <c r="A449" s="271" t="s">
        <v>80</v>
      </c>
      <c r="B449" s="271"/>
      <c r="C449" s="57" t="s">
        <v>81</v>
      </c>
      <c r="D449" s="49">
        <f>D450+D451</f>
        <v>1374.2000000000003</v>
      </c>
      <c r="E449" s="49">
        <f t="shared" ref="E449:F449" si="973">E450+E451</f>
        <v>0</v>
      </c>
      <c r="F449" s="49">
        <f t="shared" si="973"/>
        <v>1374.2000000000003</v>
      </c>
      <c r="G449" s="49">
        <f>G450+G451</f>
        <v>1256.5</v>
      </c>
      <c r="H449" s="49">
        <f t="shared" ref="H449" si="974">H450+H451</f>
        <v>0</v>
      </c>
      <c r="I449" s="49">
        <f t="shared" ref="I449" si="975">I450+I451</f>
        <v>1256.5</v>
      </c>
      <c r="J449" s="49">
        <f>J450+J451</f>
        <v>1205.3000000000002</v>
      </c>
      <c r="K449" s="49">
        <f t="shared" ref="K449" si="976">K450+K451</f>
        <v>0</v>
      </c>
      <c r="L449" s="49">
        <f t="shared" ref="L449" si="977">L450+L451</f>
        <v>1205.3000000000002</v>
      </c>
    </row>
    <row r="450" spans="1:12" ht="47.25" outlineLevel="7" x14ac:dyDescent="0.25">
      <c r="A450" s="275" t="s">
        <v>80</v>
      </c>
      <c r="B450" s="275" t="s">
        <v>4</v>
      </c>
      <c r="C450" s="58" t="s">
        <v>5</v>
      </c>
      <c r="D450" s="51">
        <v>237</v>
      </c>
      <c r="E450" s="51"/>
      <c r="F450" s="51">
        <f t="shared" ref="F450:F451" si="978">SUM(D450:E450)</f>
        <v>237</v>
      </c>
      <c r="G450" s="51">
        <v>204.6</v>
      </c>
      <c r="H450" s="51"/>
      <c r="I450" s="51">
        <f t="shared" ref="I450:I451" si="979">SUM(G450:H450)</f>
        <v>204.6</v>
      </c>
      <c r="J450" s="51">
        <v>190.5</v>
      </c>
      <c r="K450" s="51"/>
      <c r="L450" s="51">
        <f t="shared" ref="L450:L451" si="980">SUM(J450:K450)</f>
        <v>190.5</v>
      </c>
    </row>
    <row r="451" spans="1:12" ht="31.5" outlineLevel="7" x14ac:dyDescent="0.25">
      <c r="A451" s="275" t="s">
        <v>80</v>
      </c>
      <c r="B451" s="275" t="s">
        <v>7</v>
      </c>
      <c r="C451" s="58" t="s">
        <v>8</v>
      </c>
      <c r="D451" s="51">
        <v>1137.2000000000003</v>
      </c>
      <c r="E451" s="51"/>
      <c r="F451" s="51">
        <f t="shared" si="978"/>
        <v>1137.2000000000003</v>
      </c>
      <c r="G451" s="51">
        <v>1051.9000000000001</v>
      </c>
      <c r="H451" s="51"/>
      <c r="I451" s="51">
        <f t="shared" si="979"/>
        <v>1051.9000000000001</v>
      </c>
      <c r="J451" s="51">
        <v>1014.8000000000001</v>
      </c>
      <c r="K451" s="51"/>
      <c r="L451" s="51">
        <f t="shared" si="980"/>
        <v>1014.8000000000001</v>
      </c>
    </row>
    <row r="452" spans="1:12" ht="47.25" outlineLevel="3" x14ac:dyDescent="0.25">
      <c r="A452" s="271" t="s">
        <v>36</v>
      </c>
      <c r="B452" s="271"/>
      <c r="C452" s="57" t="s">
        <v>37</v>
      </c>
      <c r="D452" s="49">
        <f>D453+D489+D496</f>
        <v>307476.59999999998</v>
      </c>
      <c r="E452" s="49">
        <f t="shared" ref="E452:F452" si="981">E453+E489+E496</f>
        <v>293.29999999999995</v>
      </c>
      <c r="F452" s="49">
        <f t="shared" si="981"/>
        <v>307769.90000000002</v>
      </c>
      <c r="G452" s="49">
        <f t="shared" ref="G452:J452" si="982">G453+G489+G496</f>
        <v>312988.69999999995</v>
      </c>
      <c r="H452" s="49">
        <f t="shared" ref="H452" si="983">H453+H489+H496</f>
        <v>-7</v>
      </c>
      <c r="I452" s="49">
        <f t="shared" ref="I452" si="984">I453+I489+I496</f>
        <v>312981.69999999995</v>
      </c>
      <c r="J452" s="49">
        <f t="shared" si="982"/>
        <v>319854.5</v>
      </c>
      <c r="K452" s="49">
        <f t="shared" ref="K452" si="985">K453+K489+K496</f>
        <v>-7.4</v>
      </c>
      <c r="L452" s="49">
        <f t="shared" ref="L452" si="986">L453+L489+L496</f>
        <v>319847.09999999998</v>
      </c>
    </row>
    <row r="453" spans="1:12" ht="31.5" outlineLevel="4" x14ac:dyDescent="0.25">
      <c r="A453" s="271" t="s">
        <v>38</v>
      </c>
      <c r="B453" s="271"/>
      <c r="C453" s="57" t="s">
        <v>39</v>
      </c>
      <c r="D453" s="49">
        <f>D454+D460+D468+D472+D474+D477+D480+D458+D462+D464+D466+D470+D484+D486+D482</f>
        <v>150323.70000000001</v>
      </c>
      <c r="E453" s="49">
        <f t="shared" ref="E453:F453" si="987">E454+E460+E468+E472+E474+E477+E480+E458+E462+E464+E466+E470+E484+E486+E482</f>
        <v>293.29999999999995</v>
      </c>
      <c r="F453" s="49">
        <f t="shared" si="987"/>
        <v>150617.00000000003</v>
      </c>
      <c r="G453" s="49">
        <f t="shared" ref="G453:J453" si="988">G454+G460+G468+G472+G474+G477+G480+G458+G462+G464+G466+G470+G484+G486+G482</f>
        <v>152407.19999999998</v>
      </c>
      <c r="H453" s="49">
        <f t="shared" ref="H453" si="989">H454+H460+H468+H472+H474+H477+H480+H458+H462+H464+H466+H470+H484+H486+H482</f>
        <v>-7</v>
      </c>
      <c r="I453" s="49">
        <f t="shared" ref="I453" si="990">I454+I460+I468+I472+I474+I477+I480+I458+I462+I464+I466+I470+I484+I486+I482</f>
        <v>152400.19999999998</v>
      </c>
      <c r="J453" s="49">
        <f t="shared" si="988"/>
        <v>155701.1</v>
      </c>
      <c r="K453" s="49">
        <f t="shared" ref="K453" si="991">K454+K460+K468+K472+K474+K477+K480+K458+K462+K464+K466+K470+K484+K486+K482</f>
        <v>-7.4</v>
      </c>
      <c r="L453" s="49">
        <f t="shared" ref="L453" si="992">L454+L460+L468+L472+L474+L477+L480+L458+L462+L464+L466+L470+L484+L486+L482</f>
        <v>155693.70000000001</v>
      </c>
    </row>
    <row r="454" spans="1:12" ht="15.75" outlineLevel="5" x14ac:dyDescent="0.25">
      <c r="A454" s="271" t="s">
        <v>40</v>
      </c>
      <c r="B454" s="271"/>
      <c r="C454" s="57" t="s">
        <v>41</v>
      </c>
      <c r="D454" s="49">
        <f>D455+D456+D457</f>
        <v>107849</v>
      </c>
      <c r="E454" s="49">
        <f t="shared" ref="E454:F454" si="993">E455+E456+E457</f>
        <v>0</v>
      </c>
      <c r="F454" s="49">
        <f t="shared" si="993"/>
        <v>107849</v>
      </c>
      <c r="G454" s="49">
        <f>G455+G456+G457</f>
        <v>111795.09999999999</v>
      </c>
      <c r="H454" s="49">
        <f t="shared" ref="H454" si="994">H455+H456+H457</f>
        <v>0</v>
      </c>
      <c r="I454" s="49">
        <f t="shared" ref="I454" si="995">I455+I456+I457</f>
        <v>111795.09999999999</v>
      </c>
      <c r="J454" s="49">
        <f>J455+J456+J457</f>
        <v>115899</v>
      </c>
      <c r="K454" s="49">
        <f t="shared" ref="K454" si="996">K455+K456+K457</f>
        <v>0</v>
      </c>
      <c r="L454" s="49">
        <f t="shared" ref="L454" si="997">L455+L456+L457</f>
        <v>115899</v>
      </c>
    </row>
    <row r="455" spans="1:12" ht="47.25" outlineLevel="7" x14ac:dyDescent="0.25">
      <c r="A455" s="275" t="s">
        <v>40</v>
      </c>
      <c r="B455" s="275" t="s">
        <v>4</v>
      </c>
      <c r="C455" s="58" t="s">
        <v>5</v>
      </c>
      <c r="D455" s="11">
        <v>98652.800000000003</v>
      </c>
      <c r="E455" s="51"/>
      <c r="F455" s="51">
        <f t="shared" ref="F455:F457" si="998">SUM(D455:E455)</f>
        <v>98652.800000000003</v>
      </c>
      <c r="G455" s="11">
        <v>102598.9</v>
      </c>
      <c r="H455" s="51"/>
      <c r="I455" s="51">
        <f t="shared" ref="I455:I457" si="999">SUM(G455:H455)</f>
        <v>102598.9</v>
      </c>
      <c r="J455" s="11">
        <v>106702.8</v>
      </c>
      <c r="K455" s="51"/>
      <c r="L455" s="51">
        <f t="shared" ref="L455:L457" si="1000">SUM(J455:K455)</f>
        <v>106702.8</v>
      </c>
    </row>
    <row r="456" spans="1:12" ht="31.5" outlineLevel="7" x14ac:dyDescent="0.25">
      <c r="A456" s="275" t="s">
        <v>40</v>
      </c>
      <c r="B456" s="275" t="s">
        <v>7</v>
      </c>
      <c r="C456" s="58" t="s">
        <v>8</v>
      </c>
      <c r="D456" s="11">
        <v>8987.4</v>
      </c>
      <c r="E456" s="51"/>
      <c r="F456" s="51">
        <f t="shared" si="998"/>
        <v>8987.4</v>
      </c>
      <c r="G456" s="11">
        <v>8987.4</v>
      </c>
      <c r="H456" s="51"/>
      <c r="I456" s="51">
        <f t="shared" si="999"/>
        <v>8987.4</v>
      </c>
      <c r="J456" s="11">
        <v>8987.4</v>
      </c>
      <c r="K456" s="51"/>
      <c r="L456" s="51">
        <f t="shared" si="1000"/>
        <v>8987.4</v>
      </c>
    </row>
    <row r="457" spans="1:12" ht="15.75" outlineLevel="7" x14ac:dyDescent="0.25">
      <c r="A457" s="275" t="s">
        <v>40</v>
      </c>
      <c r="B457" s="275" t="s">
        <v>15</v>
      </c>
      <c r="C457" s="58" t="s">
        <v>16</v>
      </c>
      <c r="D457" s="11">
        <v>208.8</v>
      </c>
      <c r="E457" s="51"/>
      <c r="F457" s="51">
        <f t="shared" si="998"/>
        <v>208.8</v>
      </c>
      <c r="G457" s="11">
        <v>208.8</v>
      </c>
      <c r="H457" s="51"/>
      <c r="I457" s="51">
        <f t="shared" si="999"/>
        <v>208.8</v>
      </c>
      <c r="J457" s="11">
        <v>208.8</v>
      </c>
      <c r="K457" s="51"/>
      <c r="L457" s="51">
        <f t="shared" si="1000"/>
        <v>208.8</v>
      </c>
    </row>
    <row r="458" spans="1:12" ht="30" customHeight="1" outlineLevel="5" x14ac:dyDescent="0.25">
      <c r="A458" s="271" t="s">
        <v>82</v>
      </c>
      <c r="B458" s="271"/>
      <c r="C458" s="57" t="s">
        <v>14</v>
      </c>
      <c r="D458" s="49">
        <f>D459</f>
        <v>7100</v>
      </c>
      <c r="E458" s="49">
        <f t="shared" ref="E458:F458" si="1001">E459</f>
        <v>0</v>
      </c>
      <c r="F458" s="49">
        <f t="shared" si="1001"/>
        <v>7100</v>
      </c>
      <c r="G458" s="49">
        <f>G459</f>
        <v>4970</v>
      </c>
      <c r="H458" s="49">
        <f t="shared" ref="H458" si="1002">H459</f>
        <v>0</v>
      </c>
      <c r="I458" s="49">
        <f t="shared" ref="I458" si="1003">I459</f>
        <v>4970</v>
      </c>
      <c r="J458" s="49">
        <f>J459</f>
        <v>4260</v>
      </c>
      <c r="K458" s="49">
        <f t="shared" ref="K458" si="1004">K459</f>
        <v>0</v>
      </c>
      <c r="L458" s="49">
        <f t="shared" ref="L458" si="1005">L459</f>
        <v>4260</v>
      </c>
    </row>
    <row r="459" spans="1:12" ht="31.5" outlineLevel="7" x14ac:dyDescent="0.25">
      <c r="A459" s="275" t="s">
        <v>82</v>
      </c>
      <c r="B459" s="275" t="s">
        <v>7</v>
      </c>
      <c r="C459" s="58" t="s">
        <v>8</v>
      </c>
      <c r="D459" s="11">
        <v>7100</v>
      </c>
      <c r="E459" s="51"/>
      <c r="F459" s="51">
        <f>SUM(D459:E459)</f>
        <v>7100</v>
      </c>
      <c r="G459" s="11">
        <v>4970</v>
      </c>
      <c r="H459" s="51"/>
      <c r="I459" s="51">
        <f>SUM(G459:H459)</f>
        <v>4970</v>
      </c>
      <c r="J459" s="11">
        <v>4260</v>
      </c>
      <c r="K459" s="51"/>
      <c r="L459" s="51">
        <f>SUM(J459:K459)</f>
        <v>4260</v>
      </c>
    </row>
    <row r="460" spans="1:12" ht="31.5" outlineLevel="5" x14ac:dyDescent="0.25">
      <c r="A460" s="271" t="s">
        <v>42</v>
      </c>
      <c r="B460" s="271"/>
      <c r="C460" s="57" t="s">
        <v>10</v>
      </c>
      <c r="D460" s="49">
        <f>D461</f>
        <v>720</v>
      </c>
      <c r="E460" s="49">
        <f t="shared" ref="E460:F460" si="1006">E461</f>
        <v>0</v>
      </c>
      <c r="F460" s="49">
        <f t="shared" si="1006"/>
        <v>720</v>
      </c>
      <c r="G460" s="49">
        <f>G461</f>
        <v>450</v>
      </c>
      <c r="H460" s="49">
        <f t="shared" ref="H460" si="1007">H461</f>
        <v>0</v>
      </c>
      <c r="I460" s="49">
        <f t="shared" ref="I460" si="1008">I461</f>
        <v>450</v>
      </c>
      <c r="J460" s="49">
        <f>J461</f>
        <v>350</v>
      </c>
      <c r="K460" s="49">
        <f t="shared" ref="K460" si="1009">K461</f>
        <v>0</v>
      </c>
      <c r="L460" s="49">
        <f t="shared" ref="L460" si="1010">L461</f>
        <v>350</v>
      </c>
    </row>
    <row r="461" spans="1:12" ht="31.5" outlineLevel="7" x14ac:dyDescent="0.25">
      <c r="A461" s="275" t="s">
        <v>42</v>
      </c>
      <c r="B461" s="275" t="s">
        <v>7</v>
      </c>
      <c r="C461" s="58" t="s">
        <v>8</v>
      </c>
      <c r="D461" s="51">
        <v>720</v>
      </c>
      <c r="E461" s="51"/>
      <c r="F461" s="51">
        <f>SUM(D461:E461)</f>
        <v>720</v>
      </c>
      <c r="G461" s="51">
        <v>450</v>
      </c>
      <c r="H461" s="51"/>
      <c r="I461" s="51">
        <f>SUM(G461:H461)</f>
        <v>450</v>
      </c>
      <c r="J461" s="51">
        <v>350</v>
      </c>
      <c r="K461" s="51"/>
      <c r="L461" s="51">
        <f>SUM(J461:K461)</f>
        <v>350</v>
      </c>
    </row>
    <row r="462" spans="1:12" ht="31.5" outlineLevel="5" x14ac:dyDescent="0.25">
      <c r="A462" s="271" t="s">
        <v>83</v>
      </c>
      <c r="B462" s="271"/>
      <c r="C462" s="57" t="s">
        <v>84</v>
      </c>
      <c r="D462" s="49">
        <f>D463</f>
        <v>6472.9</v>
      </c>
      <c r="E462" s="49">
        <f t="shared" ref="E462:F462" si="1011">E463</f>
        <v>0</v>
      </c>
      <c r="F462" s="49">
        <f t="shared" si="1011"/>
        <v>6472.9</v>
      </c>
      <c r="G462" s="49">
        <f>G463</f>
        <v>6472.9</v>
      </c>
      <c r="H462" s="49">
        <f t="shared" ref="H462" si="1012">H463</f>
        <v>0</v>
      </c>
      <c r="I462" s="49">
        <f t="shared" ref="I462" si="1013">I463</f>
        <v>6472.9</v>
      </c>
      <c r="J462" s="49">
        <f>J463</f>
        <v>6472.9</v>
      </c>
      <c r="K462" s="49">
        <f t="shared" ref="K462" si="1014">K463</f>
        <v>0</v>
      </c>
      <c r="L462" s="49">
        <f t="shared" ref="L462" si="1015">L463</f>
        <v>6472.9</v>
      </c>
    </row>
    <row r="463" spans="1:12" ht="31.5" outlineLevel="7" x14ac:dyDescent="0.25">
      <c r="A463" s="275" t="s">
        <v>83</v>
      </c>
      <c r="B463" s="275" t="s">
        <v>70</v>
      </c>
      <c r="C463" s="58" t="s">
        <v>71</v>
      </c>
      <c r="D463" s="51">
        <v>6472.9</v>
      </c>
      <c r="E463" s="51"/>
      <c r="F463" s="51">
        <f>SUM(D463:E463)</f>
        <v>6472.9</v>
      </c>
      <c r="G463" s="51">
        <v>6472.9</v>
      </c>
      <c r="H463" s="51"/>
      <c r="I463" s="51">
        <f>SUM(G463:H463)</f>
        <v>6472.9</v>
      </c>
      <c r="J463" s="51">
        <v>6472.9</v>
      </c>
      <c r="K463" s="51"/>
      <c r="L463" s="51">
        <f>SUM(J463:K463)</f>
        <v>6472.9</v>
      </c>
    </row>
    <row r="464" spans="1:12" ht="31.5" outlineLevel="5" x14ac:dyDescent="0.25">
      <c r="A464" s="271" t="s">
        <v>246</v>
      </c>
      <c r="B464" s="271"/>
      <c r="C464" s="57" t="s">
        <v>490</v>
      </c>
      <c r="D464" s="49">
        <f>D465</f>
        <v>14289.1</v>
      </c>
      <c r="E464" s="49">
        <f t="shared" ref="E464:F464" si="1016">E465</f>
        <v>0</v>
      </c>
      <c r="F464" s="49">
        <f t="shared" si="1016"/>
        <v>14289.1</v>
      </c>
      <c r="G464" s="49">
        <f>G465</f>
        <v>14289.1</v>
      </c>
      <c r="H464" s="49">
        <f t="shared" ref="H464" si="1017">H465</f>
        <v>0</v>
      </c>
      <c r="I464" s="49">
        <f t="shared" ref="I464" si="1018">I465</f>
        <v>14289.1</v>
      </c>
      <c r="J464" s="49">
        <f>J465</f>
        <v>14289.1</v>
      </c>
      <c r="K464" s="49">
        <f t="shared" ref="K464" si="1019">K465</f>
        <v>0</v>
      </c>
      <c r="L464" s="49">
        <f t="shared" ref="L464" si="1020">L465</f>
        <v>14289.1</v>
      </c>
    </row>
    <row r="465" spans="1:12" ht="15.75" outlineLevel="7" x14ac:dyDescent="0.25">
      <c r="A465" s="275" t="s">
        <v>246</v>
      </c>
      <c r="B465" s="275" t="s">
        <v>21</v>
      </c>
      <c r="C465" s="58" t="s">
        <v>22</v>
      </c>
      <c r="D465" s="51">
        <v>14289.1</v>
      </c>
      <c r="E465" s="51"/>
      <c r="F465" s="51">
        <f>SUM(D465:E465)</f>
        <v>14289.1</v>
      </c>
      <c r="G465" s="51">
        <v>14289.1</v>
      </c>
      <c r="H465" s="51"/>
      <c r="I465" s="51">
        <f>SUM(G465:H465)</f>
        <v>14289.1</v>
      </c>
      <c r="J465" s="51">
        <v>14289.1</v>
      </c>
      <c r="K465" s="51"/>
      <c r="L465" s="51">
        <f>SUM(J465:K465)</f>
        <v>14289.1</v>
      </c>
    </row>
    <row r="466" spans="1:12" ht="15.75" outlineLevel="5" x14ac:dyDescent="0.25">
      <c r="A466" s="271" t="s">
        <v>85</v>
      </c>
      <c r="B466" s="271"/>
      <c r="C466" s="57" t="s">
        <v>86</v>
      </c>
      <c r="D466" s="49">
        <f>D467</f>
        <v>1383.5</v>
      </c>
      <c r="E466" s="49">
        <f t="shared" ref="E466:F466" si="1021">E467</f>
        <v>0</v>
      </c>
      <c r="F466" s="49">
        <f t="shared" si="1021"/>
        <v>1383.5</v>
      </c>
      <c r="G466" s="49">
        <f>G467</f>
        <v>1383.5</v>
      </c>
      <c r="H466" s="49">
        <f t="shared" ref="H466" si="1022">H467</f>
        <v>0</v>
      </c>
      <c r="I466" s="49">
        <f t="shared" ref="I466" si="1023">I467</f>
        <v>1383.5</v>
      </c>
      <c r="J466" s="49">
        <f>J467</f>
        <v>1383.5</v>
      </c>
      <c r="K466" s="49">
        <f t="shared" ref="K466" si="1024">K467</f>
        <v>0</v>
      </c>
      <c r="L466" s="49">
        <f t="shared" ref="L466" si="1025">L467</f>
        <v>1383.5</v>
      </c>
    </row>
    <row r="467" spans="1:12" ht="15.75" outlineLevel="7" x14ac:dyDescent="0.25">
      <c r="A467" s="275" t="s">
        <v>85</v>
      </c>
      <c r="B467" s="275" t="s">
        <v>21</v>
      </c>
      <c r="C467" s="58" t="s">
        <v>22</v>
      </c>
      <c r="D467" s="51">
        <v>1383.5</v>
      </c>
      <c r="E467" s="51"/>
      <c r="F467" s="51">
        <f>SUM(D467:E467)</f>
        <v>1383.5</v>
      </c>
      <c r="G467" s="51">
        <v>1383.5</v>
      </c>
      <c r="H467" s="51"/>
      <c r="I467" s="51">
        <f>SUM(G467:H467)</f>
        <v>1383.5</v>
      </c>
      <c r="J467" s="51">
        <v>1383.5</v>
      </c>
      <c r="K467" s="51"/>
      <c r="L467" s="51">
        <f>SUM(J467:K467)</f>
        <v>1383.5</v>
      </c>
    </row>
    <row r="468" spans="1:12" s="206" customFormat="1" ht="47.25" outlineLevel="5" x14ac:dyDescent="0.25">
      <c r="A468" s="272" t="s">
        <v>43</v>
      </c>
      <c r="B468" s="272"/>
      <c r="C468" s="186" t="s">
        <v>649</v>
      </c>
      <c r="D468" s="208">
        <f>D469</f>
        <v>18.2</v>
      </c>
      <c r="E468" s="208">
        <f t="shared" ref="E468:F468" si="1026">E469</f>
        <v>0</v>
      </c>
      <c r="F468" s="208">
        <f t="shared" si="1026"/>
        <v>18.2</v>
      </c>
      <c r="G468" s="208">
        <f>G469</f>
        <v>19.100000000000001</v>
      </c>
      <c r="H468" s="208">
        <f t="shared" ref="H468" si="1027">H469</f>
        <v>0</v>
      </c>
      <c r="I468" s="208">
        <f t="shared" ref="I468" si="1028">I469</f>
        <v>19.100000000000001</v>
      </c>
      <c r="J468" s="208">
        <f>J469</f>
        <v>19.100000000000001</v>
      </c>
      <c r="K468" s="208">
        <f t="shared" ref="K468" si="1029">K469</f>
        <v>0</v>
      </c>
      <c r="L468" s="208">
        <f t="shared" ref="L468" si="1030">L469</f>
        <v>19.100000000000001</v>
      </c>
    </row>
    <row r="469" spans="1:12" s="206" customFormat="1" ht="47.25" outlineLevel="7" x14ac:dyDescent="0.25">
      <c r="A469" s="273" t="s">
        <v>43</v>
      </c>
      <c r="B469" s="273" t="s">
        <v>4</v>
      </c>
      <c r="C469" s="182" t="s">
        <v>5</v>
      </c>
      <c r="D469" s="207">
        <v>18.2</v>
      </c>
      <c r="E469" s="207"/>
      <c r="F469" s="207">
        <f>SUM(D469:E469)</f>
        <v>18.2</v>
      </c>
      <c r="G469" s="207">
        <v>19.100000000000001</v>
      </c>
      <c r="H469" s="207"/>
      <c r="I469" s="207">
        <f>SUM(G469:H469)</f>
        <v>19.100000000000001</v>
      </c>
      <c r="J469" s="207">
        <v>19.100000000000001</v>
      </c>
      <c r="K469" s="207"/>
      <c r="L469" s="207">
        <f>SUM(J469:K469)</f>
        <v>19.100000000000001</v>
      </c>
    </row>
    <row r="470" spans="1:12" s="206" customFormat="1" ht="47.25" outlineLevel="5" x14ac:dyDescent="0.25">
      <c r="A470" s="272" t="s">
        <v>87</v>
      </c>
      <c r="B470" s="272"/>
      <c r="C470" s="186" t="s">
        <v>88</v>
      </c>
      <c r="D470" s="208">
        <f>D471</f>
        <v>1037.7</v>
      </c>
      <c r="E470" s="208">
        <f t="shared" ref="E470:F470" si="1031">E471</f>
        <v>0</v>
      </c>
      <c r="F470" s="208">
        <f t="shared" si="1031"/>
        <v>1037.7</v>
      </c>
      <c r="G470" s="208">
        <f>G471</f>
        <v>1079.4000000000001</v>
      </c>
      <c r="H470" s="208">
        <f t="shared" ref="H470" si="1032">H471</f>
        <v>0</v>
      </c>
      <c r="I470" s="208">
        <f t="shared" ref="I470" si="1033">I471</f>
        <v>1079.4000000000001</v>
      </c>
      <c r="J470" s="208">
        <f>J471</f>
        <v>1079.4000000000001</v>
      </c>
      <c r="K470" s="208">
        <f t="shared" ref="K470" si="1034">K471</f>
        <v>0</v>
      </c>
      <c r="L470" s="208">
        <f t="shared" ref="L470" si="1035">L471</f>
        <v>1079.4000000000001</v>
      </c>
    </row>
    <row r="471" spans="1:12" s="206" customFormat="1" ht="31.5" outlineLevel="7" x14ac:dyDescent="0.25">
      <c r="A471" s="273" t="s">
        <v>87</v>
      </c>
      <c r="B471" s="273" t="s">
        <v>70</v>
      </c>
      <c r="C471" s="182" t="s">
        <v>71</v>
      </c>
      <c r="D471" s="207">
        <v>1037.7</v>
      </c>
      <c r="E471" s="207"/>
      <c r="F471" s="207">
        <f>SUM(D471:E471)</f>
        <v>1037.7</v>
      </c>
      <c r="G471" s="207">
        <v>1079.4000000000001</v>
      </c>
      <c r="H471" s="207"/>
      <c r="I471" s="207">
        <f>SUM(G471:H471)</f>
        <v>1079.4000000000001</v>
      </c>
      <c r="J471" s="207">
        <v>1079.4000000000001</v>
      </c>
      <c r="K471" s="207"/>
      <c r="L471" s="207">
        <f>SUM(J471:K471)</f>
        <v>1079.4000000000001</v>
      </c>
    </row>
    <row r="472" spans="1:12" s="206" customFormat="1" ht="15.75" outlineLevel="5" x14ac:dyDescent="0.25">
      <c r="A472" s="272" t="s">
        <v>44</v>
      </c>
      <c r="B472" s="272"/>
      <c r="C472" s="186" t="s">
        <v>45</v>
      </c>
      <c r="D472" s="208">
        <f>D473</f>
        <v>70.3</v>
      </c>
      <c r="E472" s="208">
        <f t="shared" ref="E472:F472" si="1036">E473</f>
        <v>0</v>
      </c>
      <c r="F472" s="208">
        <f t="shared" si="1036"/>
        <v>70.3</v>
      </c>
      <c r="G472" s="208">
        <f>G473</f>
        <v>70.3</v>
      </c>
      <c r="H472" s="208">
        <f t="shared" ref="H472" si="1037">H473</f>
        <v>0</v>
      </c>
      <c r="I472" s="208">
        <f t="shared" ref="I472" si="1038">I473</f>
        <v>70.3</v>
      </c>
      <c r="J472" s="208">
        <f>J473</f>
        <v>70.3</v>
      </c>
      <c r="K472" s="208">
        <f t="shared" ref="K472" si="1039">K473</f>
        <v>0</v>
      </c>
      <c r="L472" s="208">
        <f t="shared" ref="L472" si="1040">L473</f>
        <v>70.3</v>
      </c>
    </row>
    <row r="473" spans="1:12" s="206" customFormat="1" ht="31.5" outlineLevel="7" x14ac:dyDescent="0.25">
      <c r="A473" s="273" t="s">
        <v>44</v>
      </c>
      <c r="B473" s="273" t="s">
        <v>7</v>
      </c>
      <c r="C473" s="182" t="s">
        <v>8</v>
      </c>
      <c r="D473" s="207">
        <v>70.3</v>
      </c>
      <c r="E473" s="207"/>
      <c r="F473" s="207">
        <f>SUM(D473:E473)</f>
        <v>70.3</v>
      </c>
      <c r="G473" s="207">
        <v>70.3</v>
      </c>
      <c r="H473" s="207"/>
      <c r="I473" s="207">
        <f>SUM(G473:H473)</f>
        <v>70.3</v>
      </c>
      <c r="J473" s="207">
        <v>70.3</v>
      </c>
      <c r="K473" s="207"/>
      <c r="L473" s="207">
        <f>SUM(J473:K473)</f>
        <v>70.3</v>
      </c>
    </row>
    <row r="474" spans="1:12" s="206" customFormat="1" ht="31.5" outlineLevel="5" x14ac:dyDescent="0.25">
      <c r="A474" s="272" t="s">
        <v>46</v>
      </c>
      <c r="B474" s="272"/>
      <c r="C474" s="186" t="s">
        <v>47</v>
      </c>
      <c r="D474" s="208">
        <f>D475+D476</f>
        <v>310.60000000000002</v>
      </c>
      <c r="E474" s="208">
        <f t="shared" ref="E474:F474" si="1041">E475+E476</f>
        <v>0</v>
      </c>
      <c r="F474" s="208">
        <f t="shared" si="1041"/>
        <v>310.60000000000002</v>
      </c>
      <c r="G474" s="208">
        <f>G475+G476</f>
        <v>324</v>
      </c>
      <c r="H474" s="208">
        <f t="shared" ref="H474" si="1042">H475+H476</f>
        <v>0</v>
      </c>
      <c r="I474" s="208">
        <f t="shared" ref="I474" si="1043">I475+I476</f>
        <v>324</v>
      </c>
      <c r="J474" s="208">
        <f>J475+J476</f>
        <v>324</v>
      </c>
      <c r="K474" s="208">
        <f t="shared" ref="K474" si="1044">K475+K476</f>
        <v>0</v>
      </c>
      <c r="L474" s="208">
        <f t="shared" ref="L474" si="1045">L475+L476</f>
        <v>324</v>
      </c>
    </row>
    <row r="475" spans="1:12" s="206" customFormat="1" ht="47.25" outlineLevel="7" x14ac:dyDescent="0.25">
      <c r="A475" s="273" t="s">
        <v>46</v>
      </c>
      <c r="B475" s="273" t="s">
        <v>4</v>
      </c>
      <c r="C475" s="182" t="s">
        <v>5</v>
      </c>
      <c r="D475" s="24">
        <v>220.6</v>
      </c>
      <c r="E475" s="207"/>
      <c r="F475" s="207">
        <f t="shared" ref="F475:F476" si="1046">SUM(D475:E475)</f>
        <v>220.6</v>
      </c>
      <c r="G475" s="24">
        <v>234</v>
      </c>
      <c r="H475" s="207"/>
      <c r="I475" s="207">
        <f t="shared" ref="I475:I476" si="1047">SUM(G475:H475)</f>
        <v>234</v>
      </c>
      <c r="J475" s="24">
        <v>234</v>
      </c>
      <c r="K475" s="207"/>
      <c r="L475" s="207">
        <f t="shared" ref="L475:L476" si="1048">SUM(J475:K475)</f>
        <v>234</v>
      </c>
    </row>
    <row r="476" spans="1:12" s="206" customFormat="1" ht="31.5" outlineLevel="7" x14ac:dyDescent="0.25">
      <c r="A476" s="273" t="s">
        <v>46</v>
      </c>
      <c r="B476" s="273" t="s">
        <v>7</v>
      </c>
      <c r="C476" s="182" t="s">
        <v>8</v>
      </c>
      <c r="D476" s="24">
        <v>90</v>
      </c>
      <c r="E476" s="207"/>
      <c r="F476" s="207">
        <f t="shared" si="1046"/>
        <v>90</v>
      </c>
      <c r="G476" s="24">
        <v>90</v>
      </c>
      <c r="H476" s="207"/>
      <c r="I476" s="207">
        <f t="shared" si="1047"/>
        <v>90</v>
      </c>
      <c r="J476" s="24">
        <v>90</v>
      </c>
      <c r="K476" s="207"/>
      <c r="L476" s="207">
        <f t="shared" si="1048"/>
        <v>90</v>
      </c>
    </row>
    <row r="477" spans="1:12" s="206" customFormat="1" ht="31.5" outlineLevel="5" x14ac:dyDescent="0.25">
      <c r="A477" s="272" t="s">
        <v>48</v>
      </c>
      <c r="B477" s="272"/>
      <c r="C477" s="186" t="s">
        <v>458</v>
      </c>
      <c r="D477" s="208">
        <f>D478+D479</f>
        <v>5418.6</v>
      </c>
      <c r="E477" s="208">
        <f t="shared" ref="E477:F477" si="1049">E478+E479</f>
        <v>0</v>
      </c>
      <c r="F477" s="208">
        <f t="shared" si="1049"/>
        <v>5418.6</v>
      </c>
      <c r="G477" s="208">
        <f>G478+G479</f>
        <v>5647.3</v>
      </c>
      <c r="H477" s="208">
        <f t="shared" ref="H477" si="1050">H478+H479</f>
        <v>0</v>
      </c>
      <c r="I477" s="208">
        <f t="shared" ref="I477" si="1051">I478+I479</f>
        <v>5647.3</v>
      </c>
      <c r="J477" s="208">
        <f>J478+J479</f>
        <v>5647.3</v>
      </c>
      <c r="K477" s="208">
        <f t="shared" ref="K477" si="1052">K478+K479</f>
        <v>0</v>
      </c>
      <c r="L477" s="208">
        <f t="shared" ref="L477" si="1053">L478+L479</f>
        <v>5647.3</v>
      </c>
    </row>
    <row r="478" spans="1:12" s="206" customFormat="1" ht="47.25" outlineLevel="7" x14ac:dyDescent="0.25">
      <c r="A478" s="273" t="s">
        <v>48</v>
      </c>
      <c r="B478" s="273" t="s">
        <v>4</v>
      </c>
      <c r="C478" s="182" t="s">
        <v>5</v>
      </c>
      <c r="D478" s="24">
        <v>5298.6</v>
      </c>
      <c r="E478" s="207"/>
      <c r="F478" s="207">
        <f t="shared" ref="F478:F479" si="1054">SUM(D478:E478)</f>
        <v>5298.6</v>
      </c>
      <c r="G478" s="24">
        <v>5527.3</v>
      </c>
      <c r="H478" s="207"/>
      <c r="I478" s="207">
        <f t="shared" ref="I478:I479" si="1055">SUM(G478:H478)</f>
        <v>5527.3</v>
      </c>
      <c r="J478" s="24">
        <v>5527.3</v>
      </c>
      <c r="K478" s="207"/>
      <c r="L478" s="207">
        <f t="shared" ref="L478:L479" si="1056">SUM(J478:K478)</f>
        <v>5527.3</v>
      </c>
    </row>
    <row r="479" spans="1:12" s="206" customFormat="1" ht="31.5" outlineLevel="7" x14ac:dyDescent="0.25">
      <c r="A479" s="273" t="s">
        <v>48</v>
      </c>
      <c r="B479" s="273" t="s">
        <v>7</v>
      </c>
      <c r="C479" s="182" t="s">
        <v>8</v>
      </c>
      <c r="D479" s="24">
        <v>120</v>
      </c>
      <c r="E479" s="207"/>
      <c r="F479" s="207">
        <f t="shared" si="1054"/>
        <v>120</v>
      </c>
      <c r="G479" s="24">
        <v>120</v>
      </c>
      <c r="H479" s="207"/>
      <c r="I479" s="207">
        <f t="shared" si="1055"/>
        <v>120</v>
      </c>
      <c r="J479" s="24">
        <v>120</v>
      </c>
      <c r="K479" s="207"/>
      <c r="L479" s="207">
        <f t="shared" si="1056"/>
        <v>120</v>
      </c>
    </row>
    <row r="480" spans="1:12" s="206" customFormat="1" ht="63" outlineLevel="5" x14ac:dyDescent="0.25">
      <c r="A480" s="272" t="s">
        <v>49</v>
      </c>
      <c r="B480" s="272"/>
      <c r="C480" s="186" t="s">
        <v>50</v>
      </c>
      <c r="D480" s="208">
        <f>D481</f>
        <v>0.6</v>
      </c>
      <c r="E480" s="208">
        <f t="shared" ref="E480:F480" si="1057">E481</f>
        <v>0</v>
      </c>
      <c r="F480" s="208">
        <f t="shared" si="1057"/>
        <v>0.6</v>
      </c>
      <c r="G480" s="208">
        <f>G481</f>
        <v>0.6</v>
      </c>
      <c r="H480" s="208">
        <f t="shared" ref="H480" si="1058">H481</f>
        <v>0</v>
      </c>
      <c r="I480" s="208">
        <f t="shared" ref="I480" si="1059">I481</f>
        <v>0.6</v>
      </c>
      <c r="J480" s="208">
        <f>J481</f>
        <v>0.6</v>
      </c>
      <c r="K480" s="208">
        <f t="shared" ref="K480" si="1060">K481</f>
        <v>0</v>
      </c>
      <c r="L480" s="208">
        <f t="shared" ref="L480" si="1061">L481</f>
        <v>0.6</v>
      </c>
    </row>
    <row r="481" spans="1:13" s="206" customFormat="1" ht="47.25" outlineLevel="7" x14ac:dyDescent="0.25">
      <c r="A481" s="273" t="s">
        <v>49</v>
      </c>
      <c r="B481" s="273" t="s">
        <v>4</v>
      </c>
      <c r="C481" s="182" t="s">
        <v>5</v>
      </c>
      <c r="D481" s="207">
        <v>0.6</v>
      </c>
      <c r="E481" s="207"/>
      <c r="F481" s="207">
        <f>SUM(D481:E481)</f>
        <v>0.6</v>
      </c>
      <c r="G481" s="207">
        <v>0.6</v>
      </c>
      <c r="H481" s="207"/>
      <c r="I481" s="207">
        <f>SUM(G481:H481)</f>
        <v>0.6</v>
      </c>
      <c r="J481" s="207">
        <v>0.6</v>
      </c>
      <c r="K481" s="207"/>
      <c r="L481" s="207">
        <f>SUM(J481:K481)</f>
        <v>0.6</v>
      </c>
    </row>
    <row r="482" spans="1:13" s="206" customFormat="1" ht="31.5" outlineLevel="7" x14ac:dyDescent="0.25">
      <c r="A482" s="264" t="s">
        <v>626</v>
      </c>
      <c r="B482" s="264"/>
      <c r="C482" s="27" t="s">
        <v>840</v>
      </c>
      <c r="D482" s="23">
        <f>D483</f>
        <v>861.9</v>
      </c>
      <c r="E482" s="23">
        <f t="shared" ref="E482:F482" si="1062">E483</f>
        <v>0</v>
      </c>
      <c r="F482" s="23">
        <f t="shared" si="1062"/>
        <v>861.9</v>
      </c>
      <c r="G482" s="23">
        <f t="shared" ref="G482:J482" si="1063">G483</f>
        <v>899.59999999999991</v>
      </c>
      <c r="H482" s="23">
        <f t="shared" ref="H482" si="1064">H483</f>
        <v>0</v>
      </c>
      <c r="I482" s="23">
        <f t="shared" ref="I482" si="1065">I483</f>
        <v>899.59999999999991</v>
      </c>
      <c r="J482" s="23">
        <f t="shared" si="1063"/>
        <v>899.59999999999991</v>
      </c>
      <c r="K482" s="23">
        <f t="shared" ref="K482" si="1066">K483</f>
        <v>0</v>
      </c>
      <c r="L482" s="23">
        <f t="shared" ref="L482" si="1067">L483</f>
        <v>899.59999999999991</v>
      </c>
    </row>
    <row r="483" spans="1:13" s="206" customFormat="1" ht="47.25" outlineLevel="7" x14ac:dyDescent="0.25">
      <c r="A483" s="265" t="s">
        <v>626</v>
      </c>
      <c r="B483" s="265" t="s">
        <v>4</v>
      </c>
      <c r="C483" s="28" t="s">
        <v>5</v>
      </c>
      <c r="D483" s="24">
        <f>383.07+478.83</f>
        <v>861.9</v>
      </c>
      <c r="E483" s="207"/>
      <c r="F483" s="207">
        <f>SUM(D483:E483)</f>
        <v>861.9</v>
      </c>
      <c r="G483" s="24">
        <f>399.82+499.78</f>
        <v>899.59999999999991</v>
      </c>
      <c r="H483" s="207"/>
      <c r="I483" s="207">
        <f>SUM(G483:H483)</f>
        <v>899.59999999999991</v>
      </c>
      <c r="J483" s="24">
        <f>399.82+499.78</f>
        <v>899.59999999999991</v>
      </c>
      <c r="K483" s="207"/>
      <c r="L483" s="207">
        <f>SUM(J483:K483)</f>
        <v>899.59999999999991</v>
      </c>
    </row>
    <row r="484" spans="1:13" s="206" customFormat="1" ht="47.25" outlineLevel="5" x14ac:dyDescent="0.25">
      <c r="A484" s="272" t="s">
        <v>51</v>
      </c>
      <c r="B484" s="272"/>
      <c r="C484" s="186" t="s">
        <v>52</v>
      </c>
      <c r="D484" s="208">
        <f>D485</f>
        <v>11.3</v>
      </c>
      <c r="E484" s="208">
        <f t="shared" ref="E484:F484" si="1068">E485</f>
        <v>-7.6</v>
      </c>
      <c r="F484" s="208">
        <f t="shared" si="1068"/>
        <v>3.7000000000000011</v>
      </c>
      <c r="G484" s="208">
        <f>G485</f>
        <v>10.9</v>
      </c>
      <c r="H484" s="208">
        <f t="shared" ref="H484" si="1069">H485</f>
        <v>-7</v>
      </c>
      <c r="I484" s="208">
        <f t="shared" ref="I484" si="1070">I485</f>
        <v>3.9000000000000004</v>
      </c>
      <c r="J484" s="208">
        <f>J485</f>
        <v>10.9</v>
      </c>
      <c r="K484" s="208">
        <f t="shared" ref="K484" si="1071">K485</f>
        <v>-7.4</v>
      </c>
      <c r="L484" s="208">
        <f t="shared" ref="L484" si="1072">L485</f>
        <v>3.5</v>
      </c>
    </row>
    <row r="485" spans="1:13" s="206" customFormat="1" ht="31.5" outlineLevel="7" x14ac:dyDescent="0.25">
      <c r="A485" s="273" t="s">
        <v>51</v>
      </c>
      <c r="B485" s="273" t="s">
        <v>7</v>
      </c>
      <c r="C485" s="182" t="s">
        <v>8</v>
      </c>
      <c r="D485" s="207">
        <v>11.3</v>
      </c>
      <c r="E485" s="217">
        <v>-7.6</v>
      </c>
      <c r="F485" s="207">
        <f>SUM(D485:E485)</f>
        <v>3.7000000000000011</v>
      </c>
      <c r="G485" s="207">
        <v>10.9</v>
      </c>
      <c r="H485" s="217">
        <v>-7</v>
      </c>
      <c r="I485" s="207">
        <f>SUM(G485:H485)</f>
        <v>3.9000000000000004</v>
      </c>
      <c r="J485" s="207">
        <v>10.9</v>
      </c>
      <c r="K485" s="217">
        <v>-7.4</v>
      </c>
      <c r="L485" s="207">
        <f>SUM(J485:K485)</f>
        <v>3.5</v>
      </c>
      <c r="M485" s="232"/>
    </row>
    <row r="486" spans="1:13" s="206" customFormat="1" ht="15.75" outlineLevel="5" x14ac:dyDescent="0.25">
      <c r="A486" s="272" t="s">
        <v>89</v>
      </c>
      <c r="B486" s="272"/>
      <c r="C486" s="186" t="s">
        <v>90</v>
      </c>
      <c r="D486" s="208">
        <f>D487+D488</f>
        <v>4780</v>
      </c>
      <c r="E486" s="208">
        <f t="shared" ref="E486:F486" si="1073">E487+E488</f>
        <v>300.89999999999998</v>
      </c>
      <c r="F486" s="208">
        <f t="shared" si="1073"/>
        <v>5080.8999999999996</v>
      </c>
      <c r="G486" s="208">
        <f>G487+G488</f>
        <v>4995.3999999999996</v>
      </c>
      <c r="H486" s="208">
        <f t="shared" ref="H486" si="1074">H487+H488</f>
        <v>0</v>
      </c>
      <c r="I486" s="208">
        <f t="shared" ref="I486" si="1075">I487+I488</f>
        <v>4995.3999999999996</v>
      </c>
      <c r="J486" s="208">
        <f>J487+J488</f>
        <v>4995.3999999999996</v>
      </c>
      <c r="K486" s="208">
        <f t="shared" ref="K486" si="1076">K487+K488</f>
        <v>0</v>
      </c>
      <c r="L486" s="208">
        <f t="shared" ref="L486" si="1077">L487+L488</f>
        <v>4995.3999999999996</v>
      </c>
    </row>
    <row r="487" spans="1:13" s="206" customFormat="1" ht="47.25" outlineLevel="7" x14ac:dyDescent="0.3">
      <c r="A487" s="273" t="s">
        <v>89</v>
      </c>
      <c r="B487" s="273" t="s">
        <v>4</v>
      </c>
      <c r="C487" s="182" t="s">
        <v>5</v>
      </c>
      <c r="D487" s="24">
        <v>4577</v>
      </c>
      <c r="E487" s="217"/>
      <c r="F487" s="207">
        <f t="shared" ref="F487:F488" si="1078">SUM(D487:E487)</f>
        <v>4577</v>
      </c>
      <c r="G487" s="24">
        <v>4777</v>
      </c>
      <c r="H487" s="207">
        <v>0</v>
      </c>
      <c r="I487" s="207">
        <f t="shared" ref="I487:I488" si="1079">SUM(G487:H487)</f>
        <v>4777</v>
      </c>
      <c r="J487" s="24">
        <v>4777</v>
      </c>
      <c r="K487" s="207">
        <v>0</v>
      </c>
      <c r="L487" s="207">
        <f t="shared" ref="L487:L488" si="1080">SUM(J487:K487)</f>
        <v>4777</v>
      </c>
      <c r="M487" s="233"/>
    </row>
    <row r="488" spans="1:13" s="206" customFormat="1" ht="31.5" outlineLevel="7" x14ac:dyDescent="0.25">
      <c r="A488" s="273" t="s">
        <v>89</v>
      </c>
      <c r="B488" s="273" t="s">
        <v>7</v>
      </c>
      <c r="C488" s="182" t="s">
        <v>8</v>
      </c>
      <c r="D488" s="24">
        <v>203</v>
      </c>
      <c r="E488" s="217">
        <v>300.89999999999998</v>
      </c>
      <c r="F488" s="207">
        <f t="shared" si="1078"/>
        <v>503.9</v>
      </c>
      <c r="G488" s="24">
        <v>218.4</v>
      </c>
      <c r="H488" s="207">
        <v>0</v>
      </c>
      <c r="I488" s="207">
        <f t="shared" si="1079"/>
        <v>218.4</v>
      </c>
      <c r="J488" s="24">
        <v>218.4</v>
      </c>
      <c r="K488" s="207">
        <v>0</v>
      </c>
      <c r="L488" s="207">
        <f t="shared" si="1080"/>
        <v>218.4</v>
      </c>
      <c r="M488" s="232"/>
    </row>
    <row r="489" spans="1:13" ht="47.25" outlineLevel="4" x14ac:dyDescent="0.25">
      <c r="A489" s="271" t="s">
        <v>410</v>
      </c>
      <c r="B489" s="271"/>
      <c r="C489" s="57" t="s">
        <v>411</v>
      </c>
      <c r="D489" s="49">
        <f>D490+D494</f>
        <v>22733.3</v>
      </c>
      <c r="E489" s="49">
        <f t="shared" ref="E489:F489" si="1081">E490+E494</f>
        <v>0</v>
      </c>
      <c r="F489" s="49">
        <f t="shared" si="1081"/>
        <v>22733.3</v>
      </c>
      <c r="G489" s="49">
        <f>G490+G494</f>
        <v>23521.7</v>
      </c>
      <c r="H489" s="49">
        <f t="shared" ref="H489" si="1082">H490+H494</f>
        <v>0</v>
      </c>
      <c r="I489" s="49">
        <f t="shared" ref="I489" si="1083">I490+I494</f>
        <v>23521.7</v>
      </c>
      <c r="J489" s="49">
        <f>J490+J494</f>
        <v>24336.800000000003</v>
      </c>
      <c r="K489" s="49">
        <f t="shared" ref="K489" si="1084">K490+K494</f>
        <v>0</v>
      </c>
      <c r="L489" s="49">
        <f t="shared" ref="L489" si="1085">L490+L494</f>
        <v>24336.800000000003</v>
      </c>
    </row>
    <row r="490" spans="1:13" ht="15.75" outlineLevel="5" x14ac:dyDescent="0.25">
      <c r="A490" s="271" t="s">
        <v>412</v>
      </c>
      <c r="B490" s="271"/>
      <c r="C490" s="57" t="s">
        <v>41</v>
      </c>
      <c r="D490" s="49">
        <f>D491+D492+D493</f>
        <v>22625.8</v>
      </c>
      <c r="E490" s="49">
        <f t="shared" ref="E490:F490" si="1086">E491+E492+E493</f>
        <v>0</v>
      </c>
      <c r="F490" s="49">
        <f t="shared" si="1086"/>
        <v>22625.8</v>
      </c>
      <c r="G490" s="49">
        <f>G491+G492+G493</f>
        <v>23409.5</v>
      </c>
      <c r="H490" s="49">
        <f t="shared" ref="H490" si="1087">H491+H492+H493</f>
        <v>0</v>
      </c>
      <c r="I490" s="49">
        <f t="shared" ref="I490" si="1088">I491+I492+I493</f>
        <v>23409.5</v>
      </c>
      <c r="J490" s="49">
        <f>J491+J492+J493</f>
        <v>24224.600000000002</v>
      </c>
      <c r="K490" s="49">
        <f t="shared" ref="K490" si="1089">K491+K492+K493</f>
        <v>0</v>
      </c>
      <c r="L490" s="49">
        <f t="shared" ref="L490" si="1090">L491+L492+L493</f>
        <v>24224.600000000002</v>
      </c>
    </row>
    <row r="491" spans="1:13" ht="47.25" outlineLevel="7" x14ac:dyDescent="0.25">
      <c r="A491" s="275" t="s">
        <v>412</v>
      </c>
      <c r="B491" s="275" t="s">
        <v>4</v>
      </c>
      <c r="C491" s="58" t="s">
        <v>5</v>
      </c>
      <c r="D491" s="51">
        <v>19591.099999999999</v>
      </c>
      <c r="E491" s="51"/>
      <c r="F491" s="51">
        <f t="shared" ref="F491:F493" si="1091">SUM(D491:E491)</f>
        <v>19591.099999999999</v>
      </c>
      <c r="G491" s="51">
        <v>20374.8</v>
      </c>
      <c r="H491" s="51"/>
      <c r="I491" s="51">
        <f t="shared" ref="I491:I493" si="1092">SUM(G491:H491)</f>
        <v>20374.8</v>
      </c>
      <c r="J491" s="51">
        <v>21189.9</v>
      </c>
      <c r="K491" s="51"/>
      <c r="L491" s="51">
        <f t="shared" ref="L491:L493" si="1093">SUM(J491:K491)</f>
        <v>21189.9</v>
      </c>
    </row>
    <row r="492" spans="1:13" ht="31.5" outlineLevel="7" x14ac:dyDescent="0.25">
      <c r="A492" s="275" t="s">
        <v>412</v>
      </c>
      <c r="B492" s="275" t="s">
        <v>7</v>
      </c>
      <c r="C492" s="58" t="s">
        <v>8</v>
      </c>
      <c r="D492" s="51">
        <v>2956.2</v>
      </c>
      <c r="E492" s="51"/>
      <c r="F492" s="51">
        <f t="shared" si="1091"/>
        <v>2956.2</v>
      </c>
      <c r="G492" s="51">
        <v>2956.2</v>
      </c>
      <c r="H492" s="51"/>
      <c r="I492" s="51">
        <f t="shared" si="1092"/>
        <v>2956.2</v>
      </c>
      <c r="J492" s="51">
        <v>2956.2</v>
      </c>
      <c r="K492" s="51"/>
      <c r="L492" s="51">
        <f t="shared" si="1093"/>
        <v>2956.2</v>
      </c>
    </row>
    <row r="493" spans="1:13" ht="15.75" outlineLevel="7" x14ac:dyDescent="0.25">
      <c r="A493" s="275" t="s">
        <v>412</v>
      </c>
      <c r="B493" s="275" t="s">
        <v>15</v>
      </c>
      <c r="C493" s="58" t="s">
        <v>16</v>
      </c>
      <c r="D493" s="51">
        <v>78.5</v>
      </c>
      <c r="E493" s="51"/>
      <c r="F493" s="51">
        <f t="shared" si="1091"/>
        <v>78.5</v>
      </c>
      <c r="G493" s="51">
        <v>78.5</v>
      </c>
      <c r="H493" s="51"/>
      <c r="I493" s="51">
        <f t="shared" si="1092"/>
        <v>78.5</v>
      </c>
      <c r="J493" s="51">
        <v>78.5</v>
      </c>
      <c r="K493" s="51"/>
      <c r="L493" s="51">
        <f t="shared" si="1093"/>
        <v>78.5</v>
      </c>
    </row>
    <row r="494" spans="1:13" s="206" customFormat="1" ht="47.25" outlineLevel="5" x14ac:dyDescent="0.25">
      <c r="A494" s="272" t="s">
        <v>413</v>
      </c>
      <c r="B494" s="272"/>
      <c r="C494" s="186" t="s">
        <v>414</v>
      </c>
      <c r="D494" s="208">
        <f>D495</f>
        <v>107.5</v>
      </c>
      <c r="E494" s="208">
        <f t="shared" ref="E494:F494" si="1094">E495</f>
        <v>0</v>
      </c>
      <c r="F494" s="208">
        <f t="shared" si="1094"/>
        <v>107.5</v>
      </c>
      <c r="G494" s="208">
        <f>G495</f>
        <v>112.2</v>
      </c>
      <c r="H494" s="208">
        <f t="shared" ref="H494" si="1095">H495</f>
        <v>0</v>
      </c>
      <c r="I494" s="208">
        <f t="shared" ref="I494" si="1096">I495</f>
        <v>112.2</v>
      </c>
      <c r="J494" s="208">
        <f>J495</f>
        <v>112.2</v>
      </c>
      <c r="K494" s="208">
        <f t="shared" ref="K494" si="1097">K495</f>
        <v>0</v>
      </c>
      <c r="L494" s="208">
        <f t="shared" ref="L494" si="1098">L495</f>
        <v>112.2</v>
      </c>
    </row>
    <row r="495" spans="1:13" s="206" customFormat="1" ht="47.25" outlineLevel="7" x14ac:dyDescent="0.25">
      <c r="A495" s="273" t="s">
        <v>413</v>
      </c>
      <c r="B495" s="273" t="s">
        <v>4</v>
      </c>
      <c r="C495" s="182" t="s">
        <v>5</v>
      </c>
      <c r="D495" s="207">
        <v>107.5</v>
      </c>
      <c r="E495" s="207"/>
      <c r="F495" s="207">
        <f>SUM(D495:E495)</f>
        <v>107.5</v>
      </c>
      <c r="G495" s="207">
        <v>112.2</v>
      </c>
      <c r="H495" s="207"/>
      <c r="I495" s="207">
        <f>SUM(G495:H495)</f>
        <v>112.2</v>
      </c>
      <c r="J495" s="207">
        <v>112.2</v>
      </c>
      <c r="K495" s="207"/>
      <c r="L495" s="207">
        <f>SUM(J495:K495)</f>
        <v>112.2</v>
      </c>
    </row>
    <row r="496" spans="1:13" ht="34.5" customHeight="1" outlineLevel="4" x14ac:dyDescent="0.25">
      <c r="A496" s="271" t="s">
        <v>91</v>
      </c>
      <c r="B496" s="271"/>
      <c r="C496" s="57" t="s">
        <v>92</v>
      </c>
      <c r="D496" s="49">
        <f>D503+D505+D507+D497+D501</f>
        <v>134419.6</v>
      </c>
      <c r="E496" s="49">
        <f t="shared" ref="E496:F496" si="1099">E503+E505+E507+E497+E501</f>
        <v>0</v>
      </c>
      <c r="F496" s="49">
        <f t="shared" si="1099"/>
        <v>134419.6</v>
      </c>
      <c r="G496" s="49">
        <f>G503+G505+G507+G497+G501</f>
        <v>137059.79999999999</v>
      </c>
      <c r="H496" s="49">
        <f t="shared" ref="H496" si="1100">H503+H505+H507+H497+H501</f>
        <v>0</v>
      </c>
      <c r="I496" s="49">
        <f t="shared" ref="I496" si="1101">I503+I505+I507+I497+I501</f>
        <v>137059.79999999999</v>
      </c>
      <c r="J496" s="49">
        <f>J503+J505+J507+J497+J501</f>
        <v>139816.6</v>
      </c>
      <c r="K496" s="49">
        <f t="shared" ref="K496" si="1102">K503+K505+K507+K497+K501</f>
        <v>0</v>
      </c>
      <c r="L496" s="49">
        <f t="shared" ref="L496" si="1103">L503+L505+L507+L497+L501</f>
        <v>139816.6</v>
      </c>
    </row>
    <row r="497" spans="1:13" ht="15.75" outlineLevel="5" x14ac:dyDescent="0.25">
      <c r="A497" s="271" t="s">
        <v>415</v>
      </c>
      <c r="B497" s="271"/>
      <c r="C497" s="57" t="s">
        <v>109</v>
      </c>
      <c r="D497" s="49">
        <f>D498+D499+D500</f>
        <v>72362.000000000015</v>
      </c>
      <c r="E497" s="49">
        <f t="shared" ref="E497:F497" si="1104">E498+E499+E500</f>
        <v>0</v>
      </c>
      <c r="F497" s="49">
        <f t="shared" si="1104"/>
        <v>72362.000000000015</v>
      </c>
      <c r="G497" s="49">
        <f>G498+G499+G500</f>
        <v>75020.600000000006</v>
      </c>
      <c r="H497" s="49">
        <f t="shared" ref="H497" si="1105">H498+H499+H500</f>
        <v>0</v>
      </c>
      <c r="I497" s="49">
        <f t="shared" ref="I497" si="1106">I498+I499+I500</f>
        <v>75020.600000000006</v>
      </c>
      <c r="J497" s="49">
        <f>J498+J499+J500</f>
        <v>77785.400000000009</v>
      </c>
      <c r="K497" s="49">
        <f t="shared" ref="K497" si="1107">K498+K499+K500</f>
        <v>0</v>
      </c>
      <c r="L497" s="49">
        <f t="shared" ref="L497" si="1108">L498+L499+L500</f>
        <v>77785.400000000009</v>
      </c>
    </row>
    <row r="498" spans="1:13" ht="47.25" outlineLevel="7" x14ac:dyDescent="0.25">
      <c r="A498" s="275" t="s">
        <v>415</v>
      </c>
      <c r="B498" s="275" t="s">
        <v>4</v>
      </c>
      <c r="C498" s="58" t="s">
        <v>5</v>
      </c>
      <c r="D498" s="51">
        <v>66463.8</v>
      </c>
      <c r="E498" s="51"/>
      <c r="F498" s="51">
        <f t="shared" ref="F498:F500" si="1109">SUM(D498:E498)</f>
        <v>66463.8</v>
      </c>
      <c r="G498" s="51">
        <v>69122.399999999994</v>
      </c>
      <c r="H498" s="51"/>
      <c r="I498" s="51">
        <f t="shared" ref="I498:I500" si="1110">SUM(G498:H498)</f>
        <v>69122.399999999994</v>
      </c>
      <c r="J498" s="51">
        <v>71887.199999999997</v>
      </c>
      <c r="K498" s="51"/>
      <c r="L498" s="51">
        <f t="shared" ref="L498:L500" si="1111">SUM(J498:K498)</f>
        <v>71887.199999999997</v>
      </c>
    </row>
    <row r="499" spans="1:13" ht="31.5" outlineLevel="7" x14ac:dyDescent="0.25">
      <c r="A499" s="275" t="s">
        <v>415</v>
      </c>
      <c r="B499" s="275" t="s">
        <v>7</v>
      </c>
      <c r="C499" s="58" t="s">
        <v>8</v>
      </c>
      <c r="D499" s="51">
        <f>5689.6+100</f>
        <v>5789.6</v>
      </c>
      <c r="E499" s="51"/>
      <c r="F499" s="51">
        <f t="shared" si="1109"/>
        <v>5789.6</v>
      </c>
      <c r="G499" s="51">
        <f t="shared" ref="G499:J499" si="1112">5689.6+100</f>
        <v>5789.6</v>
      </c>
      <c r="H499" s="51"/>
      <c r="I499" s="51">
        <f t="shared" si="1110"/>
        <v>5789.6</v>
      </c>
      <c r="J499" s="51">
        <f t="shared" si="1112"/>
        <v>5789.6</v>
      </c>
      <c r="K499" s="51"/>
      <c r="L499" s="51">
        <f t="shared" si="1111"/>
        <v>5789.6</v>
      </c>
    </row>
    <row r="500" spans="1:13" ht="15.75" outlineLevel="7" x14ac:dyDescent="0.25">
      <c r="A500" s="275" t="s">
        <v>415</v>
      </c>
      <c r="B500" s="275" t="s">
        <v>15</v>
      </c>
      <c r="C500" s="58" t="s">
        <v>16</v>
      </c>
      <c r="D500" s="51">
        <v>108.6</v>
      </c>
      <c r="E500" s="51"/>
      <c r="F500" s="51">
        <f t="shared" si="1109"/>
        <v>108.6</v>
      </c>
      <c r="G500" s="51">
        <v>108.6</v>
      </c>
      <c r="H500" s="51"/>
      <c r="I500" s="51">
        <f t="shared" si="1110"/>
        <v>108.6</v>
      </c>
      <c r="J500" s="51">
        <v>108.6</v>
      </c>
      <c r="K500" s="51"/>
      <c r="L500" s="51">
        <f t="shared" si="1111"/>
        <v>108.6</v>
      </c>
    </row>
    <row r="501" spans="1:13" ht="15.75" outlineLevel="5" x14ac:dyDescent="0.25">
      <c r="A501" s="271" t="s">
        <v>240</v>
      </c>
      <c r="B501" s="271"/>
      <c r="C501" s="57" t="s">
        <v>241</v>
      </c>
      <c r="D501" s="49">
        <f t="shared" ref="D501:L501" si="1113">D502</f>
        <v>12163.9</v>
      </c>
      <c r="E501" s="49">
        <f t="shared" si="1113"/>
        <v>0</v>
      </c>
      <c r="F501" s="49">
        <f t="shared" si="1113"/>
        <v>12163.9</v>
      </c>
      <c r="G501" s="49">
        <f t="shared" si="1113"/>
        <v>12152.4</v>
      </c>
      <c r="H501" s="49">
        <f t="shared" si="1113"/>
        <v>0</v>
      </c>
      <c r="I501" s="49">
        <f t="shared" si="1113"/>
        <v>12152.4</v>
      </c>
      <c r="J501" s="49">
        <f t="shared" si="1113"/>
        <v>12147.4</v>
      </c>
      <c r="K501" s="49">
        <f t="shared" si="1113"/>
        <v>0</v>
      </c>
      <c r="L501" s="49">
        <f t="shared" si="1113"/>
        <v>12147.4</v>
      </c>
    </row>
    <row r="502" spans="1:13" ht="31.5" outlineLevel="7" x14ac:dyDescent="0.25">
      <c r="A502" s="275" t="s">
        <v>240</v>
      </c>
      <c r="B502" s="275" t="s">
        <v>70</v>
      </c>
      <c r="C502" s="58" t="s">
        <v>71</v>
      </c>
      <c r="D502" s="51">
        <f>50+12113.9</f>
        <v>12163.9</v>
      </c>
      <c r="E502" s="51"/>
      <c r="F502" s="51">
        <f>SUM(D502:E502)</f>
        <v>12163.9</v>
      </c>
      <c r="G502" s="51">
        <f>38.5+12113.9</f>
        <v>12152.4</v>
      </c>
      <c r="H502" s="51"/>
      <c r="I502" s="51">
        <f>SUM(G502:H502)</f>
        <v>12152.4</v>
      </c>
      <c r="J502" s="51">
        <f>33.5+12113.9</f>
        <v>12147.4</v>
      </c>
      <c r="K502" s="51"/>
      <c r="L502" s="51">
        <f>SUM(J502:K502)</f>
        <v>12147.4</v>
      </c>
    </row>
    <row r="503" spans="1:13" ht="15.75" outlineLevel="5" x14ac:dyDescent="0.25">
      <c r="A503" s="271" t="s">
        <v>93</v>
      </c>
      <c r="B503" s="271"/>
      <c r="C503" s="57" t="s">
        <v>94</v>
      </c>
      <c r="D503" s="49">
        <f>D504</f>
        <v>49303.7</v>
      </c>
      <c r="E503" s="49">
        <f t="shared" ref="E503:F503" si="1114">E504</f>
        <v>0</v>
      </c>
      <c r="F503" s="49">
        <f t="shared" si="1114"/>
        <v>49303.7</v>
      </c>
      <c r="G503" s="49">
        <f>G504</f>
        <v>49296.799999999996</v>
      </c>
      <c r="H503" s="49">
        <f t="shared" ref="H503" si="1115">H504</f>
        <v>0</v>
      </c>
      <c r="I503" s="49">
        <f t="shared" ref="I503" si="1116">I504</f>
        <v>49296.799999999996</v>
      </c>
      <c r="J503" s="49">
        <f>J504</f>
        <v>49293.799999999996</v>
      </c>
      <c r="K503" s="49">
        <f t="shared" ref="K503" si="1117">K504</f>
        <v>0</v>
      </c>
      <c r="L503" s="49">
        <f t="shared" ref="L503" si="1118">L504</f>
        <v>49293.799999999996</v>
      </c>
    </row>
    <row r="504" spans="1:13" ht="31.5" outlineLevel="7" x14ac:dyDescent="0.25">
      <c r="A504" s="275" t="s">
        <v>93</v>
      </c>
      <c r="B504" s="275" t="s">
        <v>70</v>
      </c>
      <c r="C504" s="58" t="s">
        <v>71</v>
      </c>
      <c r="D504" s="51">
        <f>49273.7+30</f>
        <v>49303.7</v>
      </c>
      <c r="E504" s="51"/>
      <c r="F504" s="51">
        <f>SUM(D504:E504)</f>
        <v>49303.7</v>
      </c>
      <c r="G504" s="51">
        <f>49273.7+23.1</f>
        <v>49296.799999999996</v>
      </c>
      <c r="H504" s="51"/>
      <c r="I504" s="51">
        <f>SUM(G504:H504)</f>
        <v>49296.799999999996</v>
      </c>
      <c r="J504" s="51">
        <f>49273.7+20.1</f>
        <v>49293.799999999996</v>
      </c>
      <c r="K504" s="51"/>
      <c r="L504" s="51">
        <f>SUM(J504:K504)</f>
        <v>49293.799999999996</v>
      </c>
    </row>
    <row r="505" spans="1:13" ht="31.5" outlineLevel="5" x14ac:dyDescent="0.25">
      <c r="A505" s="271" t="s">
        <v>95</v>
      </c>
      <c r="B505" s="271"/>
      <c r="C505" s="57" t="s">
        <v>10</v>
      </c>
      <c r="D505" s="49">
        <f>D506</f>
        <v>340</v>
      </c>
      <c r="E505" s="49">
        <f t="shared" ref="E505:F505" si="1119">E506</f>
        <v>0</v>
      </c>
      <c r="F505" s="49">
        <f t="shared" si="1119"/>
        <v>340</v>
      </c>
      <c r="G505" s="49">
        <f>G506</f>
        <v>340</v>
      </c>
      <c r="H505" s="49">
        <f t="shared" ref="H505" si="1120">H506</f>
        <v>0</v>
      </c>
      <c r="I505" s="49">
        <f t="shared" ref="I505" si="1121">I506</f>
        <v>340</v>
      </c>
      <c r="J505" s="49">
        <f>J506</f>
        <v>340</v>
      </c>
      <c r="K505" s="49">
        <f t="shared" ref="K505" si="1122">K506</f>
        <v>0</v>
      </c>
      <c r="L505" s="49">
        <f t="shared" ref="L505" si="1123">L506</f>
        <v>340</v>
      </c>
    </row>
    <row r="506" spans="1:13" ht="15.75" outlineLevel="7" x14ac:dyDescent="0.25">
      <c r="A506" s="275" t="s">
        <v>95</v>
      </c>
      <c r="B506" s="275" t="s">
        <v>15</v>
      </c>
      <c r="C506" s="58" t="s">
        <v>16</v>
      </c>
      <c r="D506" s="51">
        <v>340</v>
      </c>
      <c r="E506" s="51"/>
      <c r="F506" s="51">
        <f>SUM(D506:E506)</f>
        <v>340</v>
      </c>
      <c r="G506" s="51">
        <v>340</v>
      </c>
      <c r="H506" s="51"/>
      <c r="I506" s="51">
        <f>SUM(G506:H506)</f>
        <v>340</v>
      </c>
      <c r="J506" s="51">
        <v>340</v>
      </c>
      <c r="K506" s="51"/>
      <c r="L506" s="51">
        <f>SUM(J506:K506)</f>
        <v>340</v>
      </c>
    </row>
    <row r="507" spans="1:13" ht="15.75" outlineLevel="5" x14ac:dyDescent="0.25">
      <c r="A507" s="271" t="s">
        <v>96</v>
      </c>
      <c r="B507" s="271"/>
      <c r="C507" s="57" t="s">
        <v>97</v>
      </c>
      <c r="D507" s="49">
        <f>D508</f>
        <v>250</v>
      </c>
      <c r="E507" s="49">
        <f t="shared" ref="E507:F507" si="1124">E508</f>
        <v>0</v>
      </c>
      <c r="F507" s="49">
        <f t="shared" si="1124"/>
        <v>250</v>
      </c>
      <c r="G507" s="49">
        <f>G508</f>
        <v>250</v>
      </c>
      <c r="H507" s="49">
        <f t="shared" ref="H507" si="1125">H508</f>
        <v>0</v>
      </c>
      <c r="I507" s="49">
        <f t="shared" ref="I507" si="1126">I508</f>
        <v>250</v>
      </c>
      <c r="J507" s="49">
        <f>J508</f>
        <v>250</v>
      </c>
      <c r="K507" s="49">
        <f t="shared" ref="K507" si="1127">K508</f>
        <v>0</v>
      </c>
      <c r="L507" s="49">
        <f t="shared" ref="L507" si="1128">L508</f>
        <v>250</v>
      </c>
    </row>
    <row r="508" spans="1:13" ht="31.5" outlineLevel="7" x14ac:dyDescent="0.25">
      <c r="A508" s="275" t="s">
        <v>96</v>
      </c>
      <c r="B508" s="275" t="s">
        <v>7</v>
      </c>
      <c r="C508" s="58" t="s">
        <v>8</v>
      </c>
      <c r="D508" s="51">
        <v>250</v>
      </c>
      <c r="E508" s="51"/>
      <c r="F508" s="51">
        <f>SUM(D508:E508)</f>
        <v>250</v>
      </c>
      <c r="G508" s="51">
        <v>250</v>
      </c>
      <c r="H508" s="51"/>
      <c r="I508" s="51">
        <f>SUM(G508:H508)</f>
        <v>250</v>
      </c>
      <c r="J508" s="51">
        <v>250</v>
      </c>
      <c r="K508" s="51"/>
      <c r="L508" s="51">
        <f>SUM(J508:K508)</f>
        <v>250</v>
      </c>
    </row>
    <row r="509" spans="1:13" ht="20.25" outlineLevel="7" x14ac:dyDescent="0.3">
      <c r="A509" s="285"/>
      <c r="B509" s="285"/>
      <c r="C509" s="143" t="s">
        <v>650</v>
      </c>
      <c r="D509" s="49">
        <f t="shared" ref="D509:L509" si="1129">D446+D409+D381+D330+D219+D190+D134+D77+D12</f>
        <v>3240021.1525999997</v>
      </c>
      <c r="E509" s="49">
        <f t="shared" si="1129"/>
        <v>261485.57225</v>
      </c>
      <c r="F509" s="49">
        <f t="shared" si="1129"/>
        <v>3501506.7248500003</v>
      </c>
      <c r="G509" s="49">
        <f t="shared" si="1129"/>
        <v>3169896.0513600004</v>
      </c>
      <c r="H509" s="49">
        <f t="shared" si="1129"/>
        <v>10342.799430000001</v>
      </c>
      <c r="I509" s="49">
        <f t="shared" si="1129"/>
        <v>3180238.8507900005</v>
      </c>
      <c r="J509" s="49">
        <f t="shared" si="1129"/>
        <v>3079389.96</v>
      </c>
      <c r="K509" s="49">
        <f t="shared" si="1129"/>
        <v>21.39547000000092</v>
      </c>
      <c r="L509" s="49">
        <f t="shared" si="1129"/>
        <v>3079411.3554700003</v>
      </c>
      <c r="M509" s="152"/>
    </row>
    <row r="510" spans="1:13" ht="15.75" outlineLevel="7" x14ac:dyDescent="0.25">
      <c r="A510" s="275"/>
      <c r="B510" s="275"/>
      <c r="C510" s="58"/>
      <c r="D510" s="51"/>
      <c r="E510" s="51"/>
      <c r="F510" s="51"/>
      <c r="G510" s="51"/>
      <c r="H510" s="51"/>
      <c r="I510" s="51"/>
      <c r="J510" s="51"/>
      <c r="K510" s="51"/>
      <c r="L510" s="51"/>
    </row>
    <row r="511" spans="1:13" ht="15.75" outlineLevel="2" x14ac:dyDescent="0.25">
      <c r="A511" s="271" t="s">
        <v>0</v>
      </c>
      <c r="B511" s="271"/>
      <c r="C511" s="57" t="s">
        <v>1</v>
      </c>
      <c r="D511" s="49">
        <f>D512+D514+D516+D520+D522+D524</f>
        <v>22508.5</v>
      </c>
      <c r="E511" s="49">
        <f t="shared" ref="E511:F511" si="1130">E512+E514+E516+E520+E522+E524</f>
        <v>-130.30000000000018</v>
      </c>
      <c r="F511" s="49">
        <f t="shared" si="1130"/>
        <v>22378.199999999997</v>
      </c>
      <c r="G511" s="49">
        <f t="shared" ref="G511:J511" si="1131">G512+G514+G516+G520+G522+G524</f>
        <v>23217.800000000003</v>
      </c>
      <c r="H511" s="49">
        <f t="shared" ref="H511" si="1132">H512+H514+H516+H520+H522+H524</f>
        <v>-213.5</v>
      </c>
      <c r="I511" s="49">
        <f t="shared" ref="I511" si="1133">I512+I514+I516+I520+I522+I524</f>
        <v>23004.3</v>
      </c>
      <c r="J511" s="49">
        <f t="shared" si="1131"/>
        <v>23955.4</v>
      </c>
      <c r="K511" s="49">
        <f t="shared" ref="K511" si="1134">K512+K514+K516+K520+K522+K524</f>
        <v>-300.09999999999991</v>
      </c>
      <c r="L511" s="49">
        <f t="shared" ref="L511" si="1135">L512+L514+L516+L520+L522+L524</f>
        <v>23655.3</v>
      </c>
    </row>
    <row r="512" spans="1:13" ht="31.5" outlineLevel="3" x14ac:dyDescent="0.25">
      <c r="A512" s="271" t="s">
        <v>23</v>
      </c>
      <c r="B512" s="271"/>
      <c r="C512" s="57" t="s">
        <v>431</v>
      </c>
      <c r="D512" s="49">
        <f>D513</f>
        <v>3590</v>
      </c>
      <c r="E512" s="49">
        <f t="shared" ref="E512:F512" si="1136">E513</f>
        <v>0</v>
      </c>
      <c r="F512" s="49">
        <f t="shared" si="1136"/>
        <v>3590</v>
      </c>
      <c r="G512" s="49">
        <f>G513</f>
        <v>3733.6</v>
      </c>
      <c r="H512" s="49">
        <f t="shared" ref="H512" si="1137">H513</f>
        <v>0</v>
      </c>
      <c r="I512" s="49">
        <f t="shared" ref="I512" si="1138">I513</f>
        <v>3733.6</v>
      </c>
      <c r="J512" s="49">
        <f>J513</f>
        <v>3882.9</v>
      </c>
      <c r="K512" s="49">
        <f t="shared" ref="K512" si="1139">K513</f>
        <v>0</v>
      </c>
      <c r="L512" s="49">
        <f t="shared" ref="L512" si="1140">L513</f>
        <v>3882.9</v>
      </c>
    </row>
    <row r="513" spans="1:12" ht="47.25" outlineLevel="7" x14ac:dyDescent="0.25">
      <c r="A513" s="275" t="s">
        <v>23</v>
      </c>
      <c r="B513" s="275" t="s">
        <v>4</v>
      </c>
      <c r="C513" s="58" t="s">
        <v>5</v>
      </c>
      <c r="D513" s="11">
        <v>3590</v>
      </c>
      <c r="E513" s="51"/>
      <c r="F513" s="51">
        <f>SUM(D513:E513)</f>
        <v>3590</v>
      </c>
      <c r="G513" s="11">
        <v>3733.6</v>
      </c>
      <c r="H513" s="51"/>
      <c r="I513" s="51">
        <f>SUM(G513:H513)</f>
        <v>3733.6</v>
      </c>
      <c r="J513" s="11">
        <v>3882.9</v>
      </c>
      <c r="K513" s="51"/>
      <c r="L513" s="51">
        <f>SUM(J513:K513)</f>
        <v>3882.9</v>
      </c>
    </row>
    <row r="514" spans="1:12" ht="18" customHeight="1" outlineLevel="3" x14ac:dyDescent="0.25">
      <c r="A514" s="271" t="s">
        <v>2</v>
      </c>
      <c r="B514" s="271"/>
      <c r="C514" s="57" t="s">
        <v>3</v>
      </c>
      <c r="D514" s="49">
        <f t="shared" ref="D514:L514" si="1141">D515</f>
        <v>2229.4</v>
      </c>
      <c r="E514" s="49">
        <f t="shared" si="1141"/>
        <v>0</v>
      </c>
      <c r="F514" s="49">
        <f t="shared" si="1141"/>
        <v>2229.4</v>
      </c>
      <c r="G514" s="49">
        <f t="shared" si="1141"/>
        <v>2318.6</v>
      </c>
      <c r="H514" s="49">
        <f t="shared" si="1141"/>
        <v>0</v>
      </c>
      <c r="I514" s="49">
        <f t="shared" si="1141"/>
        <v>2318.6</v>
      </c>
      <c r="J514" s="49">
        <f t="shared" si="1141"/>
        <v>2411.3000000000002</v>
      </c>
      <c r="K514" s="49">
        <f t="shared" si="1141"/>
        <v>0</v>
      </c>
      <c r="L514" s="49">
        <f t="shared" si="1141"/>
        <v>2411.3000000000002</v>
      </c>
    </row>
    <row r="515" spans="1:12" ht="47.25" outlineLevel="7" x14ac:dyDescent="0.25">
      <c r="A515" s="275" t="s">
        <v>2</v>
      </c>
      <c r="B515" s="275" t="s">
        <v>4</v>
      </c>
      <c r="C515" s="58" t="s">
        <v>5</v>
      </c>
      <c r="D515" s="51">
        <v>2229.4</v>
      </c>
      <c r="E515" s="51"/>
      <c r="F515" s="51">
        <f>SUM(D515:E515)</f>
        <v>2229.4</v>
      </c>
      <c r="G515" s="51">
        <v>2318.6</v>
      </c>
      <c r="H515" s="51"/>
      <c r="I515" s="51">
        <f>SUM(G515:H515)</f>
        <v>2318.6</v>
      </c>
      <c r="J515" s="51">
        <v>2411.3000000000002</v>
      </c>
      <c r="K515" s="51"/>
      <c r="L515" s="51">
        <f>SUM(J515:K515)</f>
        <v>2411.3000000000002</v>
      </c>
    </row>
    <row r="516" spans="1:12" ht="15.75" outlineLevel="3" x14ac:dyDescent="0.25">
      <c r="A516" s="271" t="s">
        <v>6</v>
      </c>
      <c r="B516" s="271"/>
      <c r="C516" s="57" t="s">
        <v>41</v>
      </c>
      <c r="D516" s="49">
        <f>D517+D518+D519</f>
        <v>11453.999999999998</v>
      </c>
      <c r="E516" s="49">
        <f t="shared" ref="E516:F516" si="1142">E517+E518+E519</f>
        <v>0</v>
      </c>
      <c r="F516" s="49">
        <f t="shared" si="1142"/>
        <v>11453.999999999998</v>
      </c>
      <c r="G516" s="49">
        <f t="shared" ref="G516:J516" si="1143">G517+G518+G519</f>
        <v>11847.3</v>
      </c>
      <c r="H516" s="49">
        <f t="shared" ref="H516" si="1144">H517+H518+H519</f>
        <v>0</v>
      </c>
      <c r="I516" s="49">
        <f t="shared" ref="I516" si="1145">I517+I518+I519</f>
        <v>11847.3</v>
      </c>
      <c r="J516" s="49">
        <f t="shared" si="1143"/>
        <v>12256.3</v>
      </c>
      <c r="K516" s="49">
        <f t="shared" ref="K516" si="1146">K517+K518+K519</f>
        <v>0</v>
      </c>
      <c r="L516" s="49">
        <f t="shared" ref="L516" si="1147">L517+L518+L519</f>
        <v>12256.3</v>
      </c>
    </row>
    <row r="517" spans="1:12" ht="47.25" outlineLevel="7" x14ac:dyDescent="0.25">
      <c r="A517" s="275" t="s">
        <v>6</v>
      </c>
      <c r="B517" s="275" t="s">
        <v>4</v>
      </c>
      <c r="C517" s="58" t="s">
        <v>5</v>
      </c>
      <c r="D517" s="11">
        <f>5763.5+4069.9</f>
        <v>9833.4</v>
      </c>
      <c r="E517" s="51"/>
      <c r="F517" s="51">
        <f t="shared" ref="F517:F519" si="1148">SUM(D517:E517)</f>
        <v>9833.4</v>
      </c>
      <c r="G517" s="11">
        <f>5994.1+4232.6</f>
        <v>10226.700000000001</v>
      </c>
      <c r="H517" s="51"/>
      <c r="I517" s="51">
        <f t="shared" ref="I517:I519" si="1149">SUM(G517:H517)</f>
        <v>10226.700000000001</v>
      </c>
      <c r="J517" s="11">
        <f>6233.8+4401.9</f>
        <v>10635.7</v>
      </c>
      <c r="K517" s="51"/>
      <c r="L517" s="51">
        <f t="shared" ref="L517:L519" si="1150">SUM(J517:K517)</f>
        <v>10635.7</v>
      </c>
    </row>
    <row r="518" spans="1:12" ht="31.5" outlineLevel="7" x14ac:dyDescent="0.25">
      <c r="A518" s="275" t="s">
        <v>6</v>
      </c>
      <c r="B518" s="275" t="s">
        <v>7</v>
      </c>
      <c r="C518" s="58" t="s">
        <v>8</v>
      </c>
      <c r="D518" s="11">
        <f>497.5+65+998.3+57</f>
        <v>1617.8</v>
      </c>
      <c r="E518" s="51"/>
      <c r="F518" s="51">
        <f t="shared" si="1148"/>
        <v>1617.8</v>
      </c>
      <c r="G518" s="11">
        <f>497.5+65+998.3+57</f>
        <v>1617.8</v>
      </c>
      <c r="H518" s="51"/>
      <c r="I518" s="51">
        <f t="shared" si="1149"/>
        <v>1617.8</v>
      </c>
      <c r="J518" s="11">
        <f>497.5+65+998.3+57</f>
        <v>1617.8</v>
      </c>
      <c r="K518" s="51"/>
      <c r="L518" s="51">
        <f t="shared" si="1150"/>
        <v>1617.8</v>
      </c>
    </row>
    <row r="519" spans="1:12" ht="15.75" outlineLevel="7" x14ac:dyDescent="0.25">
      <c r="A519" s="275" t="s">
        <v>6</v>
      </c>
      <c r="B519" s="275" t="s">
        <v>15</v>
      </c>
      <c r="C519" s="58" t="s">
        <v>16</v>
      </c>
      <c r="D519" s="51">
        <v>2.8</v>
      </c>
      <c r="E519" s="51"/>
      <c r="F519" s="51">
        <f t="shared" si="1148"/>
        <v>2.8</v>
      </c>
      <c r="G519" s="51">
        <v>2.8</v>
      </c>
      <c r="H519" s="51"/>
      <c r="I519" s="51">
        <f t="shared" si="1149"/>
        <v>2.8</v>
      </c>
      <c r="J519" s="51">
        <v>2.8</v>
      </c>
      <c r="K519" s="51"/>
      <c r="L519" s="51">
        <f t="shared" si="1150"/>
        <v>2.8</v>
      </c>
    </row>
    <row r="520" spans="1:12" ht="15.75" outlineLevel="3" x14ac:dyDescent="0.25">
      <c r="A520" s="271" t="s">
        <v>17</v>
      </c>
      <c r="B520" s="271"/>
      <c r="C520" s="57" t="s">
        <v>18</v>
      </c>
      <c r="D520" s="49">
        <f>D521</f>
        <v>2422.7000000000003</v>
      </c>
      <c r="E520" s="49">
        <f t="shared" ref="E520:F520" si="1151">E521</f>
        <v>2548.1</v>
      </c>
      <c r="F520" s="49">
        <f t="shared" si="1151"/>
        <v>4970.8</v>
      </c>
      <c r="G520" s="49">
        <f>G521</f>
        <v>2505.9</v>
      </c>
      <c r="H520" s="49">
        <f t="shared" ref="H520" si="1152">H521</f>
        <v>2464.9</v>
      </c>
      <c r="I520" s="49">
        <f t="shared" ref="I520" si="1153">I521</f>
        <v>4970.8</v>
      </c>
      <c r="J520" s="49">
        <f>J521</f>
        <v>2592.5</v>
      </c>
      <c r="K520" s="49">
        <f t="shared" ref="K520" si="1154">K521</f>
        <v>2378.3000000000002</v>
      </c>
      <c r="L520" s="49">
        <f t="shared" ref="L520" si="1155">L521</f>
        <v>4970.8</v>
      </c>
    </row>
    <row r="521" spans="1:12" ht="47.25" outlineLevel="7" x14ac:dyDescent="0.25">
      <c r="A521" s="275" t="s">
        <v>17</v>
      </c>
      <c r="B521" s="275" t="s">
        <v>4</v>
      </c>
      <c r="C521" s="58" t="s">
        <v>5</v>
      </c>
      <c r="D521" s="11">
        <f>2080.3+342.4</f>
        <v>2422.7000000000003</v>
      </c>
      <c r="E521" s="165">
        <v>2548.1</v>
      </c>
      <c r="F521" s="51">
        <f>SUM(D521:E521)</f>
        <v>4970.8</v>
      </c>
      <c r="G521" s="11">
        <f>2163.5+342.4</f>
        <v>2505.9</v>
      </c>
      <c r="H521" s="165">
        <v>2464.9</v>
      </c>
      <c r="I521" s="51">
        <f>SUM(G521:H521)</f>
        <v>4970.8</v>
      </c>
      <c r="J521" s="11">
        <f>2250.1+342.4</f>
        <v>2592.5</v>
      </c>
      <c r="K521" s="165">
        <v>2378.3000000000002</v>
      </c>
      <c r="L521" s="51">
        <f>SUM(J521:K521)</f>
        <v>4970.8</v>
      </c>
    </row>
    <row r="522" spans="1:12" ht="31.5" outlineLevel="3" x14ac:dyDescent="0.25">
      <c r="A522" s="271" t="s">
        <v>9</v>
      </c>
      <c r="B522" s="271"/>
      <c r="C522" s="57" t="s">
        <v>10</v>
      </c>
      <c r="D522" s="49">
        <f>D523</f>
        <v>134</v>
      </c>
      <c r="E522" s="49">
        <f t="shared" ref="E522:F522" si="1156">E523</f>
        <v>0</v>
      </c>
      <c r="F522" s="49">
        <f t="shared" si="1156"/>
        <v>134</v>
      </c>
      <c r="G522" s="49">
        <f>G523</f>
        <v>134</v>
      </c>
      <c r="H522" s="49">
        <f t="shared" ref="H522" si="1157">H523</f>
        <v>0</v>
      </c>
      <c r="I522" s="49">
        <f t="shared" ref="I522" si="1158">I523</f>
        <v>134</v>
      </c>
      <c r="J522" s="49">
        <f>J523</f>
        <v>134</v>
      </c>
      <c r="K522" s="49">
        <f t="shared" ref="K522" si="1159">K523</f>
        <v>0</v>
      </c>
      <c r="L522" s="49">
        <f t="shared" ref="L522" si="1160">L523</f>
        <v>134</v>
      </c>
    </row>
    <row r="523" spans="1:12" ht="31.5" outlineLevel="7" x14ac:dyDescent="0.25">
      <c r="A523" s="275" t="s">
        <v>9</v>
      </c>
      <c r="B523" s="275" t="s">
        <v>7</v>
      </c>
      <c r="C523" s="58" t="s">
        <v>8</v>
      </c>
      <c r="D523" s="51">
        <f>15+119</f>
        <v>134</v>
      </c>
      <c r="E523" s="51"/>
      <c r="F523" s="51">
        <f>SUM(D523:E523)</f>
        <v>134</v>
      </c>
      <c r="G523" s="51">
        <f>15+119</f>
        <v>134</v>
      </c>
      <c r="H523" s="51"/>
      <c r="I523" s="51">
        <f>SUM(G523:H523)</f>
        <v>134</v>
      </c>
      <c r="J523" s="51">
        <f>15+119</f>
        <v>134</v>
      </c>
      <c r="K523" s="51"/>
      <c r="L523" s="51">
        <f>SUM(J523:K523)</f>
        <v>134</v>
      </c>
    </row>
    <row r="524" spans="1:12" ht="15.75" hidden="1" outlineLevel="3" x14ac:dyDescent="0.25">
      <c r="A524" s="271" t="s">
        <v>19</v>
      </c>
      <c r="B524" s="271"/>
      <c r="C524" s="57" t="s">
        <v>20</v>
      </c>
      <c r="D524" s="49">
        <f>D525</f>
        <v>2678.4</v>
      </c>
      <c r="E524" s="49">
        <f t="shared" ref="E524:L524" si="1161">E525</f>
        <v>-2678.4</v>
      </c>
      <c r="F524" s="179">
        <f t="shared" si="1161"/>
        <v>0</v>
      </c>
      <c r="G524" s="49">
        <f>G525</f>
        <v>2678.4</v>
      </c>
      <c r="H524" s="49">
        <f t="shared" si="1161"/>
        <v>-2678.4</v>
      </c>
      <c r="I524" s="179">
        <f t="shared" si="1161"/>
        <v>0</v>
      </c>
      <c r="J524" s="49">
        <f>J525</f>
        <v>2678.4</v>
      </c>
      <c r="K524" s="49">
        <f t="shared" si="1161"/>
        <v>-2678.4</v>
      </c>
      <c r="L524" s="179">
        <f t="shared" si="1161"/>
        <v>0</v>
      </c>
    </row>
    <row r="525" spans="1:12" ht="15.75" hidden="1" outlineLevel="7" x14ac:dyDescent="0.25">
      <c r="A525" s="275" t="s">
        <v>19</v>
      </c>
      <c r="B525" s="275" t="s">
        <v>21</v>
      </c>
      <c r="C525" s="58" t="s">
        <v>22</v>
      </c>
      <c r="D525" s="51">
        <v>2678.4</v>
      </c>
      <c r="E525" s="165">
        <v>-2678.4</v>
      </c>
      <c r="F525" s="180">
        <f>SUM(D525:E525)</f>
        <v>0</v>
      </c>
      <c r="G525" s="51">
        <v>2678.4</v>
      </c>
      <c r="H525" s="165">
        <v>-2678.4</v>
      </c>
      <c r="I525" s="180">
        <f>SUM(G525:H525)</f>
        <v>0</v>
      </c>
      <c r="J525" s="51">
        <v>2678.4</v>
      </c>
      <c r="K525" s="165">
        <v>-2678.4</v>
      </c>
      <c r="L525" s="180">
        <f>SUM(J525:K525)</f>
        <v>0</v>
      </c>
    </row>
    <row r="526" spans="1:12" ht="31.5" outlineLevel="2" collapsed="1" x14ac:dyDescent="0.25">
      <c r="A526" s="271" t="s">
        <v>11</v>
      </c>
      <c r="B526" s="271"/>
      <c r="C526" s="57" t="s">
        <v>12</v>
      </c>
      <c r="D526" s="49">
        <f>D527+D531+D533+D535+D537+D529+D539+D541</f>
        <v>241733.68</v>
      </c>
      <c r="E526" s="49">
        <f t="shared" ref="E526:F526" si="1162">E527+E531+E533+E535+E537+E529+E539+E541</f>
        <v>-230644.68</v>
      </c>
      <c r="F526" s="49">
        <f t="shared" si="1162"/>
        <v>11089</v>
      </c>
      <c r="G526" s="49">
        <f t="shared" ref="G526:J526" si="1163">G527+G531+G533+G535+G537+G529+G539+G541</f>
        <v>129715.75</v>
      </c>
      <c r="H526" s="49">
        <f t="shared" ref="H526" si="1164">H527+H531+H533+H535+H537+H529+H539+H541</f>
        <v>180.29</v>
      </c>
      <c r="I526" s="49">
        <f t="shared" ref="I526" si="1165">I527+I531+I533+I535+I537+I529+I539+I541</f>
        <v>129896.04</v>
      </c>
      <c r="J526" s="49">
        <f t="shared" si="1163"/>
        <v>131970.255</v>
      </c>
      <c r="K526" s="49">
        <f t="shared" ref="K526" si="1166">K527+K531+K533+K535+K537+K529+K539+K541</f>
        <v>271.29000000000002</v>
      </c>
      <c r="L526" s="49">
        <f t="shared" ref="L526" si="1167">L527+L531+L533+L535+L537+L529+L539+L541</f>
        <v>132241.54499999998</v>
      </c>
    </row>
    <row r="527" spans="1:12" ht="32.25" customHeight="1" outlineLevel="3" x14ac:dyDescent="0.25">
      <c r="A527" s="271" t="s">
        <v>13</v>
      </c>
      <c r="B527" s="271"/>
      <c r="C527" s="57" t="s">
        <v>14</v>
      </c>
      <c r="D527" s="49">
        <f t="shared" ref="D527:L527" si="1168">D528</f>
        <v>1089</v>
      </c>
      <c r="E527" s="49">
        <f t="shared" si="1168"/>
        <v>0</v>
      </c>
      <c r="F527" s="49">
        <f t="shared" si="1168"/>
        <v>1089</v>
      </c>
      <c r="G527" s="49">
        <f t="shared" si="1168"/>
        <v>1089</v>
      </c>
      <c r="H527" s="49">
        <f t="shared" si="1168"/>
        <v>0</v>
      </c>
      <c r="I527" s="49">
        <f t="shared" si="1168"/>
        <v>1089</v>
      </c>
      <c r="J527" s="49">
        <f t="shared" si="1168"/>
        <v>1089</v>
      </c>
      <c r="K527" s="49">
        <f t="shared" si="1168"/>
        <v>0</v>
      </c>
      <c r="L527" s="49">
        <f t="shared" si="1168"/>
        <v>1089</v>
      </c>
    </row>
    <row r="528" spans="1:12" ht="31.5" outlineLevel="7" x14ac:dyDescent="0.25">
      <c r="A528" s="275" t="s">
        <v>13</v>
      </c>
      <c r="B528" s="275" t="s">
        <v>7</v>
      </c>
      <c r="C528" s="58" t="s">
        <v>8</v>
      </c>
      <c r="D528" s="51">
        <f>36+1053</f>
        <v>1089</v>
      </c>
      <c r="E528" s="51"/>
      <c r="F528" s="51">
        <f>SUM(D528:E528)</f>
        <v>1089</v>
      </c>
      <c r="G528" s="51">
        <f t="shared" ref="G528:J528" si="1169">36+1053</f>
        <v>1089</v>
      </c>
      <c r="H528" s="51"/>
      <c r="I528" s="51">
        <f>SUM(G528:H528)</f>
        <v>1089</v>
      </c>
      <c r="J528" s="51">
        <f t="shared" si="1169"/>
        <v>1089</v>
      </c>
      <c r="K528" s="51"/>
      <c r="L528" s="51">
        <f>SUM(J528:K528)</f>
        <v>1089</v>
      </c>
    </row>
    <row r="529" spans="1:12" ht="15.75" outlineLevel="7" x14ac:dyDescent="0.25">
      <c r="A529" s="271" t="s">
        <v>53</v>
      </c>
      <c r="B529" s="271"/>
      <c r="C529" s="57" t="s">
        <v>493</v>
      </c>
      <c r="D529" s="49">
        <f t="shared" ref="D529:L529" si="1170">D530</f>
        <v>7000</v>
      </c>
      <c r="E529" s="49">
        <f t="shared" si="1170"/>
        <v>3000</v>
      </c>
      <c r="F529" s="49">
        <f t="shared" si="1170"/>
        <v>10000</v>
      </c>
      <c r="G529" s="49">
        <f t="shared" si="1170"/>
        <v>4000</v>
      </c>
      <c r="H529" s="49">
        <f t="shared" si="1170"/>
        <v>0</v>
      </c>
      <c r="I529" s="49">
        <f t="shared" si="1170"/>
        <v>4000</v>
      </c>
      <c r="J529" s="49">
        <f t="shared" si="1170"/>
        <v>4800</v>
      </c>
      <c r="K529" s="49">
        <f t="shared" si="1170"/>
        <v>0</v>
      </c>
      <c r="L529" s="49">
        <f t="shared" si="1170"/>
        <v>4800</v>
      </c>
    </row>
    <row r="530" spans="1:12" ht="15.75" outlineLevel="7" x14ac:dyDescent="0.25">
      <c r="A530" s="275" t="s">
        <v>53</v>
      </c>
      <c r="B530" s="275" t="s">
        <v>15</v>
      </c>
      <c r="C530" s="58" t="s">
        <v>16</v>
      </c>
      <c r="D530" s="51">
        <v>7000</v>
      </c>
      <c r="E530" s="165">
        <v>3000</v>
      </c>
      <c r="F530" s="51">
        <f>SUM(D530:E530)</f>
        <v>10000</v>
      </c>
      <c r="G530" s="51">
        <v>4000</v>
      </c>
      <c r="H530" s="51"/>
      <c r="I530" s="51">
        <f>SUM(G530:H530)</f>
        <v>4000</v>
      </c>
      <c r="J530" s="51">
        <v>4800</v>
      </c>
      <c r="K530" s="51"/>
      <c r="L530" s="51">
        <f>SUM(J530:K530)</f>
        <v>4800</v>
      </c>
    </row>
    <row r="531" spans="1:12" ht="47.25" outlineLevel="3" x14ac:dyDescent="0.25">
      <c r="A531" s="271" t="s">
        <v>416</v>
      </c>
      <c r="B531" s="271"/>
      <c r="C531" s="57" t="s">
        <v>842</v>
      </c>
      <c r="D531" s="49">
        <f>D532</f>
        <v>0</v>
      </c>
      <c r="E531" s="49">
        <f t="shared" ref="E531" si="1171">E532</f>
        <v>0</v>
      </c>
      <c r="F531" s="49"/>
      <c r="G531" s="49">
        <f>G532</f>
        <v>26892.549999999996</v>
      </c>
      <c r="H531" s="49">
        <f t="shared" ref="H531" si="1172">H532</f>
        <v>0</v>
      </c>
      <c r="I531" s="49">
        <f t="shared" ref="I531" si="1173">I532</f>
        <v>26892.549999999996</v>
      </c>
      <c r="J531" s="49">
        <f>J532</f>
        <v>35194.839999999997</v>
      </c>
      <c r="K531" s="49">
        <f t="shared" ref="K531" si="1174">K532</f>
        <v>0</v>
      </c>
      <c r="L531" s="49">
        <f t="shared" ref="L531" si="1175">L532</f>
        <v>35194.839999999997</v>
      </c>
    </row>
    <row r="532" spans="1:12" ht="15.75" outlineLevel="7" x14ac:dyDescent="0.25">
      <c r="A532" s="275" t="s">
        <v>416</v>
      </c>
      <c r="B532" s="275" t="s">
        <v>15</v>
      </c>
      <c r="C532" s="58" t="s">
        <v>16</v>
      </c>
      <c r="D532" s="51"/>
      <c r="E532" s="51"/>
      <c r="F532" s="51"/>
      <c r="G532" s="11">
        <f>33087.95-4455-1740.4</f>
        <v>26892.549999999996</v>
      </c>
      <c r="H532" s="51"/>
      <c r="I532" s="51">
        <f>SUM(G532:H532)</f>
        <v>26892.549999999996</v>
      </c>
      <c r="J532" s="11">
        <f>36935.24-1740.4</f>
        <v>35194.839999999997</v>
      </c>
      <c r="K532" s="51"/>
      <c r="L532" s="51">
        <f>SUM(J532:K532)</f>
        <v>35194.839999999997</v>
      </c>
    </row>
    <row r="533" spans="1:12" ht="15.75" outlineLevel="3" x14ac:dyDescent="0.25">
      <c r="A533" s="271" t="s">
        <v>417</v>
      </c>
      <c r="B533" s="271"/>
      <c r="C533" s="57" t="s">
        <v>418</v>
      </c>
      <c r="D533" s="49">
        <f>D534</f>
        <v>0</v>
      </c>
      <c r="E533" s="49">
        <f t="shared" ref="E533" si="1176">E534</f>
        <v>0</v>
      </c>
      <c r="F533" s="49"/>
      <c r="G533" s="49">
        <f>G534</f>
        <v>41734.199999999997</v>
      </c>
      <c r="H533" s="49">
        <f t="shared" ref="H533" si="1177">H534</f>
        <v>180.29</v>
      </c>
      <c r="I533" s="49">
        <f t="shared" ref="I533" si="1178">I534</f>
        <v>41914.49</v>
      </c>
      <c r="J533" s="49">
        <f>J534</f>
        <v>90886.414999999994</v>
      </c>
      <c r="K533" s="49">
        <f t="shared" ref="K533" si="1179">K534</f>
        <v>271.29000000000002</v>
      </c>
      <c r="L533" s="49">
        <f t="shared" ref="L533" si="1180">L534</f>
        <v>91157.704999999987</v>
      </c>
    </row>
    <row r="534" spans="1:12" ht="15.75" outlineLevel="7" x14ac:dyDescent="0.25">
      <c r="A534" s="275" t="s">
        <v>417</v>
      </c>
      <c r="B534" s="275" t="s">
        <v>15</v>
      </c>
      <c r="C534" s="58" t="s">
        <v>16</v>
      </c>
      <c r="D534" s="51"/>
      <c r="E534" s="51"/>
      <c r="F534" s="51"/>
      <c r="G534" s="51">
        <v>41734.199999999997</v>
      </c>
      <c r="H534" s="51">
        <v>180.29</v>
      </c>
      <c r="I534" s="51">
        <f>SUM(G534:H534)</f>
        <v>41914.49</v>
      </c>
      <c r="J534" s="51">
        <v>90886.414999999994</v>
      </c>
      <c r="K534" s="51">
        <v>271.29000000000002</v>
      </c>
      <c r="L534" s="51">
        <f>SUM(J534:K534)</f>
        <v>91157.704999999987</v>
      </c>
    </row>
    <row r="535" spans="1:12" ht="47.25" hidden="1" outlineLevel="3" x14ac:dyDescent="0.25">
      <c r="A535" s="271" t="s">
        <v>98</v>
      </c>
      <c r="B535" s="271"/>
      <c r="C535" s="57" t="s">
        <v>428</v>
      </c>
      <c r="D535" s="9">
        <f t="shared" ref="D535:L535" si="1181">D536</f>
        <v>21077.85</v>
      </c>
      <c r="E535" s="164">
        <f t="shared" si="1181"/>
        <v>-21077.85</v>
      </c>
      <c r="F535" s="175">
        <f t="shared" si="1181"/>
        <v>0</v>
      </c>
      <c r="G535" s="49">
        <f>G536</f>
        <v>0</v>
      </c>
      <c r="H535" s="9">
        <f t="shared" si="1181"/>
        <v>0</v>
      </c>
      <c r="I535" s="9">
        <f t="shared" si="1181"/>
        <v>0</v>
      </c>
      <c r="J535" s="49">
        <f>J536</f>
        <v>0</v>
      </c>
      <c r="K535" s="9">
        <f t="shared" si="1181"/>
        <v>0</v>
      </c>
      <c r="L535" s="9">
        <f t="shared" si="1181"/>
        <v>0</v>
      </c>
    </row>
    <row r="536" spans="1:12" ht="15.75" hidden="1" outlineLevel="7" x14ac:dyDescent="0.25">
      <c r="A536" s="275" t="s">
        <v>98</v>
      </c>
      <c r="B536" s="275" t="s">
        <v>15</v>
      </c>
      <c r="C536" s="58" t="s">
        <v>16</v>
      </c>
      <c r="D536" s="13">
        <v>21077.85</v>
      </c>
      <c r="E536" s="165">
        <v>-21077.85</v>
      </c>
      <c r="F536" s="180">
        <f>SUM(D536:E536)</f>
        <v>0</v>
      </c>
      <c r="G536" s="53"/>
      <c r="H536" s="51"/>
      <c r="I536" s="51">
        <f>SUM(G536:H536)</f>
        <v>0</v>
      </c>
      <c r="J536" s="53"/>
      <c r="K536" s="51"/>
      <c r="L536" s="51">
        <f>SUM(J536:K536)</f>
        <v>0</v>
      </c>
    </row>
    <row r="537" spans="1:12" s="206" customFormat="1" ht="47.25" hidden="1" outlineLevel="3" x14ac:dyDescent="0.25">
      <c r="A537" s="272" t="s">
        <v>98</v>
      </c>
      <c r="B537" s="272"/>
      <c r="C537" s="186" t="s">
        <v>441</v>
      </c>
      <c r="D537" s="23">
        <f t="shared" ref="D537:L537" si="1182">D538</f>
        <v>63233.5</v>
      </c>
      <c r="E537" s="173">
        <f t="shared" si="1182"/>
        <v>-63233.5</v>
      </c>
      <c r="F537" s="177">
        <f t="shared" si="1182"/>
        <v>0</v>
      </c>
      <c r="G537" s="208">
        <f>G538</f>
        <v>0</v>
      </c>
      <c r="H537" s="23">
        <f t="shared" si="1182"/>
        <v>0</v>
      </c>
      <c r="I537" s="23">
        <f t="shared" si="1182"/>
        <v>0</v>
      </c>
      <c r="J537" s="208">
        <f>J538</f>
        <v>0</v>
      </c>
      <c r="K537" s="23">
        <f t="shared" si="1182"/>
        <v>0</v>
      </c>
      <c r="L537" s="23">
        <f t="shared" si="1182"/>
        <v>0</v>
      </c>
    </row>
    <row r="538" spans="1:12" s="206" customFormat="1" ht="15.75" hidden="1" outlineLevel="7" x14ac:dyDescent="0.25">
      <c r="A538" s="273" t="s">
        <v>98</v>
      </c>
      <c r="B538" s="273" t="s">
        <v>15</v>
      </c>
      <c r="C538" s="182" t="s">
        <v>16</v>
      </c>
      <c r="D538" s="34">
        <v>63233.5</v>
      </c>
      <c r="E538" s="174">
        <v>-63233.5</v>
      </c>
      <c r="F538" s="209">
        <f>SUM(D538:E538)</f>
        <v>0</v>
      </c>
      <c r="G538" s="207"/>
      <c r="H538" s="207"/>
      <c r="I538" s="207">
        <f>SUM(G538:H538)</f>
        <v>0</v>
      </c>
      <c r="J538" s="207"/>
      <c r="K538" s="207"/>
      <c r="L538" s="207">
        <f>SUM(J538:K538)</f>
        <v>0</v>
      </c>
    </row>
    <row r="539" spans="1:12" ht="39" customHeight="1" outlineLevel="7" x14ac:dyDescent="0.25">
      <c r="A539" s="262" t="s">
        <v>487</v>
      </c>
      <c r="B539" s="262"/>
      <c r="C539" s="20" t="s">
        <v>560</v>
      </c>
      <c r="D539" s="9">
        <f t="shared" ref="D539:K541" si="1183">D540</f>
        <v>37333.33</v>
      </c>
      <c r="E539" s="164">
        <f t="shared" si="1183"/>
        <v>-37333.33</v>
      </c>
      <c r="F539" s="9"/>
      <c r="G539" s="9">
        <f t="shared" si="1183"/>
        <v>14000</v>
      </c>
      <c r="H539" s="9">
        <f t="shared" si="1183"/>
        <v>0</v>
      </c>
      <c r="I539" s="9">
        <f t="shared" si="1183"/>
        <v>14000</v>
      </c>
      <c r="J539" s="9">
        <f t="shared" si="1183"/>
        <v>0</v>
      </c>
      <c r="K539" s="9">
        <f t="shared" si="1183"/>
        <v>0</v>
      </c>
      <c r="L539" s="9"/>
    </row>
    <row r="540" spans="1:12" ht="16.5" customHeight="1" outlineLevel="7" x14ac:dyDescent="0.25">
      <c r="A540" s="263" t="s">
        <v>487</v>
      </c>
      <c r="B540" s="263" t="s">
        <v>15</v>
      </c>
      <c r="C540" s="22" t="s">
        <v>16</v>
      </c>
      <c r="D540" s="11">
        <v>37333.33</v>
      </c>
      <c r="E540" s="165">
        <v>-37333.33</v>
      </c>
      <c r="F540" s="51"/>
      <c r="G540" s="11">
        <v>14000</v>
      </c>
      <c r="H540" s="51"/>
      <c r="I540" s="51">
        <f>SUM(G540:H540)</f>
        <v>14000</v>
      </c>
      <c r="J540" s="11"/>
      <c r="K540" s="51"/>
      <c r="L540" s="51"/>
    </row>
    <row r="541" spans="1:12" s="206" customFormat="1" ht="32.25" customHeight="1" outlineLevel="7" x14ac:dyDescent="0.25">
      <c r="A541" s="264" t="s">
        <v>487</v>
      </c>
      <c r="B541" s="264"/>
      <c r="C541" s="27" t="s">
        <v>632</v>
      </c>
      <c r="D541" s="23">
        <f t="shared" si="1183"/>
        <v>112000</v>
      </c>
      <c r="E541" s="173">
        <f t="shared" si="1183"/>
        <v>-112000</v>
      </c>
      <c r="F541" s="23"/>
      <c r="G541" s="23">
        <f t="shared" si="1183"/>
        <v>42000</v>
      </c>
      <c r="H541" s="23">
        <f t="shared" si="1183"/>
        <v>0</v>
      </c>
      <c r="I541" s="23">
        <f t="shared" si="1183"/>
        <v>42000</v>
      </c>
      <c r="J541" s="23">
        <f t="shared" si="1183"/>
        <v>0</v>
      </c>
      <c r="K541" s="23">
        <f t="shared" si="1183"/>
        <v>0</v>
      </c>
      <c r="L541" s="23"/>
    </row>
    <row r="542" spans="1:12" s="206" customFormat="1" ht="16.5" customHeight="1" outlineLevel="7" x14ac:dyDescent="0.25">
      <c r="A542" s="265" t="s">
        <v>487</v>
      </c>
      <c r="B542" s="265" t="s">
        <v>15</v>
      </c>
      <c r="C542" s="28" t="s">
        <v>16</v>
      </c>
      <c r="D542" s="24">
        <v>112000</v>
      </c>
      <c r="E542" s="174">
        <v>-112000</v>
      </c>
      <c r="F542" s="207"/>
      <c r="G542" s="24">
        <v>42000</v>
      </c>
      <c r="H542" s="207"/>
      <c r="I542" s="207">
        <f>SUM(G542:H542)</f>
        <v>42000</v>
      </c>
      <c r="J542" s="24"/>
      <c r="K542" s="207"/>
      <c r="L542" s="207"/>
    </row>
    <row r="543" spans="1:12" ht="15.75" x14ac:dyDescent="0.25">
      <c r="A543" s="286"/>
      <c r="B543" s="286"/>
      <c r="C543" s="144" t="s">
        <v>651</v>
      </c>
      <c r="D543" s="59">
        <f>D526+D511</f>
        <v>264242.18</v>
      </c>
      <c r="E543" s="59">
        <f t="shared" ref="E543:F543" si="1184">E526+E511</f>
        <v>-230774.97999999998</v>
      </c>
      <c r="F543" s="59">
        <f t="shared" si="1184"/>
        <v>33467.199999999997</v>
      </c>
      <c r="G543" s="59">
        <f>G526+G511</f>
        <v>152933.54999999999</v>
      </c>
      <c r="H543" s="59">
        <f t="shared" ref="H543:I543" si="1185">H526+H511</f>
        <v>-33.210000000000008</v>
      </c>
      <c r="I543" s="59">
        <f t="shared" si="1185"/>
        <v>152900.34</v>
      </c>
      <c r="J543" s="59">
        <f>J526+J511</f>
        <v>155925.655</v>
      </c>
      <c r="K543" s="59">
        <f t="shared" ref="K543:L543" si="1186">K526+K511</f>
        <v>-28.809999999999889</v>
      </c>
      <c r="L543" s="59">
        <f t="shared" si="1186"/>
        <v>155896.84499999997</v>
      </c>
    </row>
    <row r="544" spans="1:12" ht="24" customHeight="1" x14ac:dyDescent="0.25">
      <c r="A544" s="292" t="s">
        <v>424</v>
      </c>
      <c r="B544" s="293"/>
      <c r="C544" s="294"/>
      <c r="D544" s="59">
        <f>D543+D509</f>
        <v>3504263.3325999998</v>
      </c>
      <c r="E544" s="59">
        <f t="shared" ref="E544:F544" si="1187">E543+E509</f>
        <v>30710.592250000016</v>
      </c>
      <c r="F544" s="59">
        <f t="shared" si="1187"/>
        <v>3534973.9248500005</v>
      </c>
      <c r="G544" s="59">
        <f>G543+G509</f>
        <v>3322829.6013600002</v>
      </c>
      <c r="H544" s="59">
        <f t="shared" ref="H544" si="1188">H543+H509</f>
        <v>10309.589430000002</v>
      </c>
      <c r="I544" s="59">
        <f t="shared" ref="I544" si="1189">I543+I509</f>
        <v>3333139.1907900004</v>
      </c>
      <c r="J544" s="59">
        <f>J543+J509</f>
        <v>3235315.6149999998</v>
      </c>
      <c r="K544" s="59">
        <f t="shared" ref="K544" si="1190">K543+K509</f>
        <v>-7.4145299999989689</v>
      </c>
      <c r="L544" s="59">
        <f t="shared" ref="L544" si="1191">L543+L509</f>
        <v>3235308.2004700005</v>
      </c>
    </row>
  </sheetData>
  <autoFilter ref="A12:J544"/>
  <mergeCells count="4">
    <mergeCell ref="A1:B1"/>
    <mergeCell ref="A8:J8"/>
    <mergeCell ref="A544:C544"/>
    <mergeCell ref="A7:L7"/>
  </mergeCells>
  <pageMargins left="0.98425196850393704" right="0.39370078740157483" top="0.39370078740157483" bottom="0.39370078740157483" header="0.31496062992125984" footer="0.31496062992125984"/>
  <pageSetup paperSize="9" scale="54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O1021"/>
  <sheetViews>
    <sheetView showGridLines="0" zoomScaleNormal="100" workbookViewId="0">
      <pane ySplit="10" topLeftCell="A993" activePane="bottomLeft" state="frozen"/>
      <selection pane="bottomLeft" activeCell="K4" sqref="K4"/>
    </sheetView>
  </sheetViews>
  <sheetFormatPr defaultRowHeight="12.75" outlineLevelRow="7" x14ac:dyDescent="0.2"/>
  <cols>
    <col min="1" max="1" width="10.85546875" style="282" customWidth="1"/>
    <col min="2" max="2" width="13.140625" style="282" customWidth="1"/>
    <col min="3" max="3" width="17.85546875" style="282" customWidth="1"/>
    <col min="4" max="4" width="10.28515625" style="282" customWidth="1"/>
    <col min="5" max="5" width="99.5703125" style="257" customWidth="1"/>
    <col min="6" max="6" width="17.28515625" style="10" hidden="1" customWidth="1"/>
    <col min="7" max="7" width="14.5703125" style="10" hidden="1" customWidth="1"/>
    <col min="8" max="8" width="17.28515625" style="10" customWidth="1"/>
    <col min="9" max="9" width="17.85546875" style="10" hidden="1" customWidth="1"/>
    <col min="10" max="10" width="14.85546875" style="10" hidden="1" customWidth="1"/>
    <col min="11" max="11" width="17.85546875" style="10" customWidth="1"/>
    <col min="12" max="12" width="17.28515625" style="10" hidden="1" customWidth="1"/>
    <col min="13" max="13" width="14.42578125" style="10" hidden="1" customWidth="1"/>
    <col min="14" max="14" width="17" style="10" customWidth="1"/>
    <col min="15" max="16384" width="9.140625" style="10"/>
  </cols>
  <sheetData>
    <row r="1" spans="1:14" s="7" customFormat="1" ht="15.75" x14ac:dyDescent="0.25">
      <c r="A1" s="295"/>
      <c r="B1" s="295"/>
      <c r="C1" s="295"/>
      <c r="D1" s="295"/>
      <c r="E1" s="234"/>
      <c r="F1" s="6"/>
      <c r="G1" s="6"/>
      <c r="H1" s="6"/>
      <c r="I1" s="1"/>
      <c r="J1" s="1"/>
      <c r="K1" s="1" t="s">
        <v>832</v>
      </c>
    </row>
    <row r="2" spans="1:14" s="7" customFormat="1" ht="15.75" x14ac:dyDescent="0.25">
      <c r="A2" s="261"/>
      <c r="B2" s="261"/>
      <c r="C2" s="261"/>
      <c r="D2" s="261"/>
      <c r="E2" s="234"/>
      <c r="F2" s="6"/>
      <c r="G2" s="6"/>
      <c r="H2" s="6"/>
      <c r="I2" s="2"/>
      <c r="J2" s="2"/>
      <c r="K2" s="2" t="s">
        <v>488</v>
      </c>
    </row>
    <row r="3" spans="1:14" s="7" customFormat="1" ht="15.75" x14ac:dyDescent="0.25">
      <c r="A3" s="261"/>
      <c r="B3" s="261"/>
      <c r="C3" s="261"/>
      <c r="D3" s="261"/>
      <c r="E3" s="234"/>
      <c r="F3" s="6"/>
      <c r="G3" s="6"/>
      <c r="H3" s="6"/>
      <c r="I3" s="3"/>
      <c r="J3" s="3"/>
      <c r="K3" s="3" t="s">
        <v>489</v>
      </c>
    </row>
    <row r="4" spans="1:14" s="7" customFormat="1" ht="15.75" x14ac:dyDescent="0.25">
      <c r="A4" s="261"/>
      <c r="B4" s="261"/>
      <c r="C4" s="261"/>
      <c r="D4" s="261"/>
      <c r="E4" s="234"/>
      <c r="F4" s="6"/>
      <c r="G4" s="6"/>
      <c r="H4" s="6"/>
      <c r="I4" s="3"/>
      <c r="J4" s="3"/>
      <c r="K4" s="3" t="s">
        <v>889</v>
      </c>
    </row>
    <row r="5" spans="1:14" s="7" customFormat="1" ht="15.75" customHeight="1" x14ac:dyDescent="0.25">
      <c r="A5" s="296" t="s">
        <v>621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</row>
    <row r="6" spans="1:14" s="7" customFormat="1" ht="15.75" x14ac:dyDescent="0.25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</row>
    <row r="7" spans="1:14" s="7" customFormat="1" ht="15.75" x14ac:dyDescent="0.25">
      <c r="A7" s="297"/>
      <c r="B7" s="297"/>
      <c r="C7" s="297"/>
      <c r="D7" s="297"/>
      <c r="E7" s="235"/>
      <c r="N7" s="7" t="s">
        <v>657</v>
      </c>
    </row>
    <row r="8" spans="1:14" s="7" customFormat="1" ht="25.5" customHeight="1" x14ac:dyDescent="0.25">
      <c r="A8" s="298" t="s">
        <v>494</v>
      </c>
      <c r="B8" s="299" t="s">
        <v>495</v>
      </c>
      <c r="C8" s="299"/>
      <c r="D8" s="299"/>
      <c r="E8" s="300" t="s">
        <v>419</v>
      </c>
      <c r="F8" s="301" t="s">
        <v>874</v>
      </c>
      <c r="G8" s="301" t="s">
        <v>844</v>
      </c>
      <c r="H8" s="301" t="s">
        <v>879</v>
      </c>
      <c r="I8" s="301" t="s">
        <v>875</v>
      </c>
      <c r="J8" s="301" t="s">
        <v>844</v>
      </c>
      <c r="K8" s="301" t="s">
        <v>880</v>
      </c>
      <c r="L8" s="301" t="s">
        <v>876</v>
      </c>
      <c r="M8" s="301" t="s">
        <v>844</v>
      </c>
      <c r="N8" s="301" t="s">
        <v>885</v>
      </c>
    </row>
    <row r="9" spans="1:14" s="8" customFormat="1" ht="28.5" x14ac:dyDescent="0.2">
      <c r="A9" s="298"/>
      <c r="B9" s="224" t="s">
        <v>496</v>
      </c>
      <c r="C9" s="5" t="s">
        <v>473</v>
      </c>
      <c r="D9" s="5" t="s">
        <v>474</v>
      </c>
      <c r="E9" s="300"/>
      <c r="F9" s="301"/>
      <c r="G9" s="301"/>
      <c r="H9" s="301"/>
      <c r="I9" s="301"/>
      <c r="J9" s="301"/>
      <c r="K9" s="301"/>
      <c r="L9" s="301"/>
      <c r="M9" s="301"/>
      <c r="N9" s="301"/>
    </row>
    <row r="10" spans="1:14" s="8" customFormat="1" ht="14.25" x14ac:dyDescent="0.2">
      <c r="A10" s="4" t="s">
        <v>420</v>
      </c>
      <c r="B10" s="4" t="s">
        <v>421</v>
      </c>
      <c r="C10" s="4" t="s">
        <v>497</v>
      </c>
      <c r="D10" s="4" t="s">
        <v>422</v>
      </c>
      <c r="E10" s="225">
        <v>5</v>
      </c>
      <c r="F10" s="4" t="s">
        <v>423</v>
      </c>
      <c r="G10" s="4" t="s">
        <v>498</v>
      </c>
      <c r="H10" s="4" t="s">
        <v>423</v>
      </c>
      <c r="I10" s="4" t="s">
        <v>843</v>
      </c>
      <c r="J10" s="4" t="s">
        <v>845</v>
      </c>
      <c r="K10" s="4" t="s">
        <v>498</v>
      </c>
      <c r="L10" s="4" t="s">
        <v>847</v>
      </c>
      <c r="M10" s="4" t="s">
        <v>848</v>
      </c>
      <c r="N10" s="4" t="s">
        <v>499</v>
      </c>
    </row>
    <row r="11" spans="1:14" ht="31.5" x14ac:dyDescent="0.25">
      <c r="A11" s="262" t="s">
        <v>500</v>
      </c>
      <c r="B11" s="262"/>
      <c r="C11" s="262"/>
      <c r="D11" s="262"/>
      <c r="E11" s="236" t="s">
        <v>501</v>
      </c>
      <c r="F11" s="9">
        <f t="shared" ref="F11:N11" si="0">F12+F26</f>
        <v>8606.4</v>
      </c>
      <c r="G11" s="9">
        <f t="shared" ref="G11:H11" si="1">G12+G26</f>
        <v>0</v>
      </c>
      <c r="H11" s="9">
        <f t="shared" si="1"/>
        <v>8606.4</v>
      </c>
      <c r="I11" s="9">
        <f t="shared" si="0"/>
        <v>8926.2000000000007</v>
      </c>
      <c r="J11" s="9">
        <f t="shared" si="0"/>
        <v>0</v>
      </c>
      <c r="K11" s="9">
        <f t="shared" si="0"/>
        <v>8926.2000000000007</v>
      </c>
      <c r="L11" s="9">
        <f t="shared" si="0"/>
        <v>9258.6</v>
      </c>
      <c r="M11" s="9">
        <f t="shared" si="0"/>
        <v>0</v>
      </c>
      <c r="N11" s="9">
        <f t="shared" si="0"/>
        <v>9258.6</v>
      </c>
    </row>
    <row r="12" spans="1:14" ht="15.75" x14ac:dyDescent="0.25">
      <c r="A12" s="262" t="s">
        <v>500</v>
      </c>
      <c r="B12" s="262" t="s">
        <v>502</v>
      </c>
      <c r="C12" s="262"/>
      <c r="D12" s="262"/>
      <c r="E12" s="237" t="s">
        <v>503</v>
      </c>
      <c r="F12" s="9">
        <f t="shared" ref="F12:N12" si="2">F13+F22</f>
        <v>8541.4</v>
      </c>
      <c r="G12" s="9">
        <f t="shared" ref="G12:H12" si="3">G13+G22</f>
        <v>0</v>
      </c>
      <c r="H12" s="9">
        <f t="shared" si="3"/>
        <v>8541.4</v>
      </c>
      <c r="I12" s="9">
        <f t="shared" si="2"/>
        <v>8861.2000000000007</v>
      </c>
      <c r="J12" s="9">
        <f t="shared" si="2"/>
        <v>0</v>
      </c>
      <c r="K12" s="9">
        <f t="shared" si="2"/>
        <v>8861.2000000000007</v>
      </c>
      <c r="L12" s="9">
        <f t="shared" si="2"/>
        <v>9193.6</v>
      </c>
      <c r="M12" s="9">
        <f t="shared" si="2"/>
        <v>0</v>
      </c>
      <c r="N12" s="9">
        <f t="shared" si="2"/>
        <v>9193.6</v>
      </c>
    </row>
    <row r="13" spans="1:14" ht="31.5" outlineLevel="1" x14ac:dyDescent="0.25">
      <c r="A13" s="262" t="s">
        <v>500</v>
      </c>
      <c r="B13" s="262" t="s">
        <v>504</v>
      </c>
      <c r="C13" s="262"/>
      <c r="D13" s="262"/>
      <c r="E13" s="236" t="s">
        <v>505</v>
      </c>
      <c r="F13" s="9">
        <f t="shared" ref="F13:N13" si="4">F14</f>
        <v>8505.4</v>
      </c>
      <c r="G13" s="9">
        <f t="shared" si="4"/>
        <v>0</v>
      </c>
      <c r="H13" s="9">
        <f t="shared" si="4"/>
        <v>8505.4</v>
      </c>
      <c r="I13" s="9">
        <f t="shared" si="4"/>
        <v>8825.2000000000007</v>
      </c>
      <c r="J13" s="9">
        <f t="shared" si="4"/>
        <v>0</v>
      </c>
      <c r="K13" s="9">
        <f t="shared" si="4"/>
        <v>8825.2000000000007</v>
      </c>
      <c r="L13" s="9">
        <f t="shared" si="4"/>
        <v>9157.6</v>
      </c>
      <c r="M13" s="9">
        <f t="shared" si="4"/>
        <v>0</v>
      </c>
      <c r="N13" s="9">
        <f t="shared" si="4"/>
        <v>9157.6</v>
      </c>
    </row>
    <row r="14" spans="1:14" ht="15.75" outlineLevel="2" x14ac:dyDescent="0.25">
      <c r="A14" s="262" t="s">
        <v>500</v>
      </c>
      <c r="B14" s="262" t="s">
        <v>504</v>
      </c>
      <c r="C14" s="262" t="s">
        <v>0</v>
      </c>
      <c r="D14" s="262"/>
      <c r="E14" s="236" t="s">
        <v>1</v>
      </c>
      <c r="F14" s="9">
        <f t="shared" ref="F14:N14" si="5">F15+F17+F20</f>
        <v>8505.4</v>
      </c>
      <c r="G14" s="9">
        <f t="shared" ref="G14:H14" si="6">G15+G17+G20</f>
        <v>0</v>
      </c>
      <c r="H14" s="9">
        <f t="shared" si="6"/>
        <v>8505.4</v>
      </c>
      <c r="I14" s="9">
        <f t="shared" si="5"/>
        <v>8825.2000000000007</v>
      </c>
      <c r="J14" s="9">
        <f t="shared" si="5"/>
        <v>0</v>
      </c>
      <c r="K14" s="9">
        <f t="shared" si="5"/>
        <v>8825.2000000000007</v>
      </c>
      <c r="L14" s="9">
        <f t="shared" si="5"/>
        <v>9157.6</v>
      </c>
      <c r="M14" s="9">
        <f t="shared" si="5"/>
        <v>0</v>
      </c>
      <c r="N14" s="9">
        <f t="shared" si="5"/>
        <v>9157.6</v>
      </c>
    </row>
    <row r="15" spans="1:14" ht="15.75" outlineLevel="3" x14ac:dyDescent="0.25">
      <c r="A15" s="262" t="s">
        <v>500</v>
      </c>
      <c r="B15" s="262" t="s">
        <v>504</v>
      </c>
      <c r="C15" s="262" t="s">
        <v>2</v>
      </c>
      <c r="D15" s="262"/>
      <c r="E15" s="236" t="s">
        <v>3</v>
      </c>
      <c r="F15" s="9">
        <f t="shared" ref="F15:N15" si="7">F16</f>
        <v>2229.4</v>
      </c>
      <c r="G15" s="9">
        <f t="shared" si="7"/>
        <v>0</v>
      </c>
      <c r="H15" s="9">
        <f t="shared" si="7"/>
        <v>2229.4</v>
      </c>
      <c r="I15" s="9">
        <f t="shared" si="7"/>
        <v>2318.6</v>
      </c>
      <c r="J15" s="9">
        <f t="shared" si="7"/>
        <v>0</v>
      </c>
      <c r="K15" s="9">
        <f t="shared" si="7"/>
        <v>2318.6</v>
      </c>
      <c r="L15" s="9">
        <f t="shared" si="7"/>
        <v>2411.3000000000002</v>
      </c>
      <c r="M15" s="9">
        <f t="shared" si="7"/>
        <v>0</v>
      </c>
      <c r="N15" s="9">
        <f t="shared" si="7"/>
        <v>2411.3000000000002</v>
      </c>
    </row>
    <row r="16" spans="1:14" ht="47.25" outlineLevel="7" x14ac:dyDescent="0.25">
      <c r="A16" s="263" t="s">
        <v>500</v>
      </c>
      <c r="B16" s="263" t="s">
        <v>504</v>
      </c>
      <c r="C16" s="263" t="s">
        <v>2</v>
      </c>
      <c r="D16" s="263" t="s">
        <v>4</v>
      </c>
      <c r="E16" s="155" t="s">
        <v>5</v>
      </c>
      <c r="F16" s="11">
        <v>2229.4</v>
      </c>
      <c r="G16" s="11"/>
      <c r="H16" s="11">
        <f>SUM(F16:G16)</f>
        <v>2229.4</v>
      </c>
      <c r="I16" s="11">
        <v>2318.6</v>
      </c>
      <c r="J16" s="11"/>
      <c r="K16" s="11">
        <f>SUM(I16:J16)</f>
        <v>2318.6</v>
      </c>
      <c r="L16" s="11">
        <v>2411.3000000000002</v>
      </c>
      <c r="M16" s="11"/>
      <c r="N16" s="11">
        <f>SUM(L16:M16)</f>
        <v>2411.3000000000002</v>
      </c>
    </row>
    <row r="17" spans="1:14" ht="15.75" outlineLevel="3" x14ac:dyDescent="0.25">
      <c r="A17" s="262" t="s">
        <v>500</v>
      </c>
      <c r="B17" s="262" t="s">
        <v>504</v>
      </c>
      <c r="C17" s="262" t="s">
        <v>6</v>
      </c>
      <c r="D17" s="262"/>
      <c r="E17" s="236" t="s">
        <v>41</v>
      </c>
      <c r="F17" s="9">
        <f t="shared" ref="F17:N17" si="8">F18+F19</f>
        <v>6261</v>
      </c>
      <c r="G17" s="9">
        <f t="shared" ref="G17:H17" si="9">G18+G19</f>
        <v>0</v>
      </c>
      <c r="H17" s="9">
        <f t="shared" si="9"/>
        <v>6261</v>
      </c>
      <c r="I17" s="9">
        <f t="shared" si="8"/>
        <v>6491.6</v>
      </c>
      <c r="J17" s="9">
        <f t="shared" si="8"/>
        <v>0</v>
      </c>
      <c r="K17" s="9">
        <f t="shared" si="8"/>
        <v>6491.6</v>
      </c>
      <c r="L17" s="9">
        <f t="shared" si="8"/>
        <v>6731.3</v>
      </c>
      <c r="M17" s="9">
        <f t="shared" si="8"/>
        <v>0</v>
      </c>
      <c r="N17" s="9">
        <f t="shared" si="8"/>
        <v>6731.3</v>
      </c>
    </row>
    <row r="18" spans="1:14" ht="47.25" outlineLevel="7" x14ac:dyDescent="0.25">
      <c r="A18" s="263" t="s">
        <v>500</v>
      </c>
      <c r="B18" s="263" t="s">
        <v>504</v>
      </c>
      <c r="C18" s="263" t="s">
        <v>6</v>
      </c>
      <c r="D18" s="263" t="s">
        <v>4</v>
      </c>
      <c r="E18" s="155" t="s">
        <v>5</v>
      </c>
      <c r="F18" s="11">
        <v>5763.5</v>
      </c>
      <c r="G18" s="11"/>
      <c r="H18" s="11">
        <f t="shared" ref="H18:H19" si="10">SUM(F18:G18)</f>
        <v>5763.5</v>
      </c>
      <c r="I18" s="11">
        <v>5994.1</v>
      </c>
      <c r="J18" s="11"/>
      <c r="K18" s="11">
        <f t="shared" ref="K18:K19" si="11">SUM(I18:J18)</f>
        <v>5994.1</v>
      </c>
      <c r="L18" s="11">
        <v>6233.8</v>
      </c>
      <c r="M18" s="11"/>
      <c r="N18" s="11">
        <f t="shared" ref="N18:N19" si="12">SUM(L18:M18)</f>
        <v>6233.8</v>
      </c>
    </row>
    <row r="19" spans="1:14" ht="15.75" outlineLevel="7" x14ac:dyDescent="0.25">
      <c r="A19" s="263" t="s">
        <v>500</v>
      </c>
      <c r="B19" s="263" t="s">
        <v>504</v>
      </c>
      <c r="C19" s="263" t="s">
        <v>6</v>
      </c>
      <c r="D19" s="263" t="s">
        <v>7</v>
      </c>
      <c r="E19" s="155" t="s">
        <v>8</v>
      </c>
      <c r="F19" s="11">
        <v>497.5</v>
      </c>
      <c r="G19" s="11"/>
      <c r="H19" s="11">
        <f t="shared" si="10"/>
        <v>497.5</v>
      </c>
      <c r="I19" s="11">
        <v>497.5</v>
      </c>
      <c r="J19" s="11"/>
      <c r="K19" s="11">
        <f t="shared" si="11"/>
        <v>497.5</v>
      </c>
      <c r="L19" s="11">
        <v>497.5</v>
      </c>
      <c r="M19" s="11"/>
      <c r="N19" s="11">
        <f t="shared" si="12"/>
        <v>497.5</v>
      </c>
    </row>
    <row r="20" spans="1:14" ht="15.75" outlineLevel="3" x14ac:dyDescent="0.25">
      <c r="A20" s="262" t="s">
        <v>500</v>
      </c>
      <c r="B20" s="262" t="s">
        <v>504</v>
      </c>
      <c r="C20" s="262" t="s">
        <v>9</v>
      </c>
      <c r="D20" s="262"/>
      <c r="E20" s="236" t="s">
        <v>10</v>
      </c>
      <c r="F20" s="9">
        <f t="shared" ref="F20:N20" si="13">F21</f>
        <v>15</v>
      </c>
      <c r="G20" s="9">
        <f t="shared" si="13"/>
        <v>0</v>
      </c>
      <c r="H20" s="9">
        <f t="shared" si="13"/>
        <v>15</v>
      </c>
      <c r="I20" s="9">
        <f t="shared" si="13"/>
        <v>15</v>
      </c>
      <c r="J20" s="9">
        <f t="shared" si="13"/>
        <v>0</v>
      </c>
      <c r="K20" s="9">
        <f t="shared" si="13"/>
        <v>15</v>
      </c>
      <c r="L20" s="9">
        <f t="shared" si="13"/>
        <v>15</v>
      </c>
      <c r="M20" s="9">
        <f t="shared" si="13"/>
        <v>0</v>
      </c>
      <c r="N20" s="9">
        <f t="shared" si="13"/>
        <v>15</v>
      </c>
    </row>
    <row r="21" spans="1:14" ht="15.75" outlineLevel="7" x14ac:dyDescent="0.25">
      <c r="A21" s="263" t="s">
        <v>500</v>
      </c>
      <c r="B21" s="263" t="s">
        <v>504</v>
      </c>
      <c r="C21" s="263" t="s">
        <v>9</v>
      </c>
      <c r="D21" s="263" t="s">
        <v>7</v>
      </c>
      <c r="E21" s="155" t="s">
        <v>8</v>
      </c>
      <c r="F21" s="11">
        <v>15</v>
      </c>
      <c r="G21" s="11"/>
      <c r="H21" s="11">
        <f>SUM(F21:G21)</f>
        <v>15</v>
      </c>
      <c r="I21" s="11">
        <v>15</v>
      </c>
      <c r="J21" s="11"/>
      <c r="K21" s="11">
        <f>SUM(I21:J21)</f>
        <v>15</v>
      </c>
      <c r="L21" s="11">
        <v>15</v>
      </c>
      <c r="M21" s="11"/>
      <c r="N21" s="11">
        <f>SUM(L21:M21)</f>
        <v>15</v>
      </c>
    </row>
    <row r="22" spans="1:14" ht="15.75" outlineLevel="1" x14ac:dyDescent="0.25">
      <c r="A22" s="262" t="s">
        <v>500</v>
      </c>
      <c r="B22" s="262" t="s">
        <v>506</v>
      </c>
      <c r="C22" s="262"/>
      <c r="D22" s="262"/>
      <c r="E22" s="236" t="s">
        <v>507</v>
      </c>
      <c r="F22" s="9">
        <f t="shared" ref="F22:N24" si="14">F23</f>
        <v>36</v>
      </c>
      <c r="G22" s="9">
        <f t="shared" si="14"/>
        <v>0</v>
      </c>
      <c r="H22" s="9">
        <f t="shared" si="14"/>
        <v>36</v>
      </c>
      <c r="I22" s="9">
        <f t="shared" ref="I22:I24" si="15">I23</f>
        <v>36</v>
      </c>
      <c r="J22" s="9">
        <f t="shared" si="14"/>
        <v>0</v>
      </c>
      <c r="K22" s="9">
        <f t="shared" si="14"/>
        <v>36</v>
      </c>
      <c r="L22" s="9">
        <f t="shared" ref="L22:L24" si="16">L23</f>
        <v>36</v>
      </c>
      <c r="M22" s="9">
        <f t="shared" si="14"/>
        <v>0</v>
      </c>
      <c r="N22" s="9">
        <f t="shared" si="14"/>
        <v>36</v>
      </c>
    </row>
    <row r="23" spans="1:14" ht="31.5" outlineLevel="2" x14ac:dyDescent="0.25">
      <c r="A23" s="262" t="s">
        <v>500</v>
      </c>
      <c r="B23" s="262" t="s">
        <v>506</v>
      </c>
      <c r="C23" s="262" t="s">
        <v>11</v>
      </c>
      <c r="D23" s="262"/>
      <c r="E23" s="236" t="s">
        <v>12</v>
      </c>
      <c r="F23" s="9">
        <f t="shared" si="14"/>
        <v>36</v>
      </c>
      <c r="G23" s="9">
        <f t="shared" si="14"/>
        <v>0</v>
      </c>
      <c r="H23" s="9">
        <f t="shared" si="14"/>
        <v>36</v>
      </c>
      <c r="I23" s="9">
        <f t="shared" si="15"/>
        <v>36</v>
      </c>
      <c r="J23" s="9">
        <f t="shared" si="14"/>
        <v>0</v>
      </c>
      <c r="K23" s="9">
        <f t="shared" si="14"/>
        <v>36</v>
      </c>
      <c r="L23" s="9">
        <f t="shared" si="16"/>
        <v>36</v>
      </c>
      <c r="M23" s="9">
        <f t="shared" si="14"/>
        <v>0</v>
      </c>
      <c r="N23" s="9">
        <f t="shared" si="14"/>
        <v>36</v>
      </c>
    </row>
    <row r="24" spans="1:14" ht="31.5" outlineLevel="3" x14ac:dyDescent="0.25">
      <c r="A24" s="262" t="s">
        <v>500</v>
      </c>
      <c r="B24" s="262" t="s">
        <v>506</v>
      </c>
      <c r="C24" s="262" t="s">
        <v>13</v>
      </c>
      <c r="D24" s="262"/>
      <c r="E24" s="236" t="s">
        <v>14</v>
      </c>
      <c r="F24" s="9">
        <f t="shared" si="14"/>
        <v>36</v>
      </c>
      <c r="G24" s="9">
        <f t="shared" si="14"/>
        <v>0</v>
      </c>
      <c r="H24" s="9">
        <f t="shared" si="14"/>
        <v>36</v>
      </c>
      <c r="I24" s="9">
        <f t="shared" si="15"/>
        <v>36</v>
      </c>
      <c r="J24" s="9">
        <f t="shared" si="14"/>
        <v>0</v>
      </c>
      <c r="K24" s="9">
        <f t="shared" si="14"/>
        <v>36</v>
      </c>
      <c r="L24" s="9">
        <f t="shared" si="16"/>
        <v>36</v>
      </c>
      <c r="M24" s="9">
        <f t="shared" si="14"/>
        <v>0</v>
      </c>
      <c r="N24" s="9">
        <f t="shared" si="14"/>
        <v>36</v>
      </c>
    </row>
    <row r="25" spans="1:14" ht="15.75" outlineLevel="7" x14ac:dyDescent="0.25">
      <c r="A25" s="263" t="s">
        <v>500</v>
      </c>
      <c r="B25" s="263" t="s">
        <v>506</v>
      </c>
      <c r="C25" s="263" t="s">
        <v>13</v>
      </c>
      <c r="D25" s="263" t="s">
        <v>7</v>
      </c>
      <c r="E25" s="155" t="s">
        <v>8</v>
      </c>
      <c r="F25" s="11">
        <v>36</v>
      </c>
      <c r="G25" s="11"/>
      <c r="H25" s="11">
        <f>SUM(F25:G25)</f>
        <v>36</v>
      </c>
      <c r="I25" s="11">
        <v>36</v>
      </c>
      <c r="J25" s="11"/>
      <c r="K25" s="11">
        <f>SUM(I25:J25)</f>
        <v>36</v>
      </c>
      <c r="L25" s="11">
        <v>36</v>
      </c>
      <c r="M25" s="11"/>
      <c r="N25" s="11">
        <f>SUM(L25:M25)</f>
        <v>36</v>
      </c>
    </row>
    <row r="26" spans="1:14" ht="15.75" outlineLevel="7" x14ac:dyDescent="0.25">
      <c r="A26" s="262" t="s">
        <v>500</v>
      </c>
      <c r="B26" s="262" t="s">
        <v>508</v>
      </c>
      <c r="C26" s="263"/>
      <c r="D26" s="263"/>
      <c r="E26" s="237" t="s">
        <v>509</v>
      </c>
      <c r="F26" s="9">
        <f t="shared" ref="F26:N29" si="17">F27</f>
        <v>65</v>
      </c>
      <c r="G26" s="9">
        <f t="shared" si="17"/>
        <v>0</v>
      </c>
      <c r="H26" s="9">
        <f t="shared" si="17"/>
        <v>65</v>
      </c>
      <c r="I26" s="9">
        <f t="shared" ref="I26:I29" si="18">I27</f>
        <v>65</v>
      </c>
      <c r="J26" s="9">
        <f t="shared" si="17"/>
        <v>0</v>
      </c>
      <c r="K26" s="9">
        <f t="shared" si="17"/>
        <v>65</v>
      </c>
      <c r="L26" s="9">
        <f t="shared" ref="L26:L29" si="19">L27</f>
        <v>65</v>
      </c>
      <c r="M26" s="9">
        <f t="shared" si="17"/>
        <v>0</v>
      </c>
      <c r="N26" s="9">
        <f t="shared" si="17"/>
        <v>65</v>
      </c>
    </row>
    <row r="27" spans="1:14" ht="15.75" outlineLevel="1" x14ac:dyDescent="0.25">
      <c r="A27" s="262" t="s">
        <v>500</v>
      </c>
      <c r="B27" s="262" t="s">
        <v>510</v>
      </c>
      <c r="C27" s="262"/>
      <c r="D27" s="262"/>
      <c r="E27" s="236" t="s">
        <v>511</v>
      </c>
      <c r="F27" s="9">
        <f t="shared" si="17"/>
        <v>65</v>
      </c>
      <c r="G27" s="9">
        <f t="shared" si="17"/>
        <v>0</v>
      </c>
      <c r="H27" s="9">
        <f t="shared" si="17"/>
        <v>65</v>
      </c>
      <c r="I27" s="9">
        <f t="shared" si="18"/>
        <v>65</v>
      </c>
      <c r="J27" s="9">
        <f t="shared" si="17"/>
        <v>0</v>
      </c>
      <c r="K27" s="9">
        <f t="shared" si="17"/>
        <v>65</v>
      </c>
      <c r="L27" s="9">
        <f t="shared" si="19"/>
        <v>65</v>
      </c>
      <c r="M27" s="9">
        <f t="shared" si="17"/>
        <v>0</v>
      </c>
      <c r="N27" s="9">
        <f t="shared" si="17"/>
        <v>65</v>
      </c>
    </row>
    <row r="28" spans="1:14" ht="15.75" outlineLevel="2" x14ac:dyDescent="0.25">
      <c r="A28" s="262" t="s">
        <v>500</v>
      </c>
      <c r="B28" s="262" t="s">
        <v>510</v>
      </c>
      <c r="C28" s="262" t="s">
        <v>0</v>
      </c>
      <c r="D28" s="262"/>
      <c r="E28" s="236" t="s">
        <v>1</v>
      </c>
      <c r="F28" s="9">
        <f t="shared" si="17"/>
        <v>65</v>
      </c>
      <c r="G28" s="9">
        <f t="shared" si="17"/>
        <v>0</v>
      </c>
      <c r="H28" s="9">
        <f t="shared" si="17"/>
        <v>65</v>
      </c>
      <c r="I28" s="9">
        <f t="shared" si="18"/>
        <v>65</v>
      </c>
      <c r="J28" s="9">
        <f t="shared" si="17"/>
        <v>0</v>
      </c>
      <c r="K28" s="9">
        <f t="shared" si="17"/>
        <v>65</v>
      </c>
      <c r="L28" s="9">
        <f t="shared" si="19"/>
        <v>65</v>
      </c>
      <c r="M28" s="9">
        <f t="shared" si="17"/>
        <v>0</v>
      </c>
      <c r="N28" s="9">
        <f t="shared" si="17"/>
        <v>65</v>
      </c>
    </row>
    <row r="29" spans="1:14" ht="15.75" outlineLevel="3" x14ac:dyDescent="0.25">
      <c r="A29" s="262" t="s">
        <v>500</v>
      </c>
      <c r="B29" s="262" t="s">
        <v>510</v>
      </c>
      <c r="C29" s="262" t="s">
        <v>6</v>
      </c>
      <c r="D29" s="262"/>
      <c r="E29" s="236" t="s">
        <v>41</v>
      </c>
      <c r="F29" s="9">
        <f t="shared" si="17"/>
        <v>65</v>
      </c>
      <c r="G29" s="9">
        <f t="shared" si="17"/>
        <v>0</v>
      </c>
      <c r="H29" s="9">
        <f t="shared" si="17"/>
        <v>65</v>
      </c>
      <c r="I29" s="9">
        <f t="shared" si="18"/>
        <v>65</v>
      </c>
      <c r="J29" s="9">
        <f t="shared" si="17"/>
        <v>0</v>
      </c>
      <c r="K29" s="9">
        <f t="shared" si="17"/>
        <v>65</v>
      </c>
      <c r="L29" s="9">
        <f t="shared" si="19"/>
        <v>65</v>
      </c>
      <c r="M29" s="9">
        <f t="shared" si="17"/>
        <v>0</v>
      </c>
      <c r="N29" s="9">
        <f t="shared" si="17"/>
        <v>65</v>
      </c>
    </row>
    <row r="30" spans="1:14" ht="15.75" outlineLevel="7" x14ac:dyDescent="0.25">
      <c r="A30" s="263" t="s">
        <v>500</v>
      </c>
      <c r="B30" s="263" t="s">
        <v>510</v>
      </c>
      <c r="C30" s="263" t="s">
        <v>6</v>
      </c>
      <c r="D30" s="263" t="s">
        <v>7</v>
      </c>
      <c r="E30" s="155" t="s">
        <v>8</v>
      </c>
      <c r="F30" s="11">
        <v>65</v>
      </c>
      <c r="G30" s="11"/>
      <c r="H30" s="11">
        <f>SUM(F30:G30)</f>
        <v>65</v>
      </c>
      <c r="I30" s="11">
        <v>65</v>
      </c>
      <c r="J30" s="11"/>
      <c r="K30" s="11">
        <f>SUM(I30:J30)</f>
        <v>65</v>
      </c>
      <c r="L30" s="11">
        <v>65</v>
      </c>
      <c r="M30" s="11"/>
      <c r="N30" s="11">
        <f>SUM(L30:M30)</f>
        <v>65</v>
      </c>
    </row>
    <row r="31" spans="1:14" ht="15.75" outlineLevel="7" x14ac:dyDescent="0.25">
      <c r="A31" s="263"/>
      <c r="B31" s="263"/>
      <c r="C31" s="263"/>
      <c r="D31" s="263"/>
      <c r="E31" s="155"/>
      <c r="F31" s="11"/>
      <c r="G31" s="11"/>
      <c r="H31" s="11"/>
      <c r="I31" s="11"/>
      <c r="J31" s="11"/>
      <c r="K31" s="11"/>
      <c r="L31" s="11"/>
      <c r="M31" s="11"/>
      <c r="N31" s="11"/>
    </row>
    <row r="32" spans="1:14" ht="15.75" x14ac:dyDescent="0.25">
      <c r="A32" s="262" t="s">
        <v>512</v>
      </c>
      <c r="B32" s="262"/>
      <c r="C32" s="262"/>
      <c r="D32" s="262"/>
      <c r="E32" s="236" t="s">
        <v>513</v>
      </c>
      <c r="F32" s="9">
        <f t="shared" ref="F32:N32" si="20">F33+F50</f>
        <v>11401.1</v>
      </c>
      <c r="G32" s="9">
        <f t="shared" ref="G32:H32" si="21">G33+G50</f>
        <v>-130.30000000000018</v>
      </c>
      <c r="H32" s="9">
        <f t="shared" si="21"/>
        <v>11270.8</v>
      </c>
      <c r="I32" s="9">
        <f t="shared" si="20"/>
        <v>11647</v>
      </c>
      <c r="J32" s="9">
        <f t="shared" si="20"/>
        <v>-213.5</v>
      </c>
      <c r="K32" s="9">
        <f t="shared" si="20"/>
        <v>11433.5</v>
      </c>
      <c r="L32" s="9">
        <f t="shared" si="20"/>
        <v>11902.9</v>
      </c>
      <c r="M32" s="9">
        <f t="shared" si="20"/>
        <v>-300.09999999999991</v>
      </c>
      <c r="N32" s="9">
        <f t="shared" si="20"/>
        <v>11602.8</v>
      </c>
    </row>
    <row r="33" spans="1:14" ht="15.75" x14ac:dyDescent="0.25">
      <c r="A33" s="262" t="s">
        <v>512</v>
      </c>
      <c r="B33" s="262" t="s">
        <v>502</v>
      </c>
      <c r="C33" s="262"/>
      <c r="D33" s="262"/>
      <c r="E33" s="237" t="s">
        <v>503</v>
      </c>
      <c r="F33" s="9">
        <f t="shared" ref="F33:N33" si="22">F34+F46</f>
        <v>11001.7</v>
      </c>
      <c r="G33" s="9">
        <f t="shared" ref="G33:H33" si="23">G34+G46</f>
        <v>-130.30000000000018</v>
      </c>
      <c r="H33" s="9">
        <f t="shared" si="23"/>
        <v>10871.4</v>
      </c>
      <c r="I33" s="9">
        <f t="shared" si="22"/>
        <v>11247.6</v>
      </c>
      <c r="J33" s="9">
        <f t="shared" si="22"/>
        <v>-213.5</v>
      </c>
      <c r="K33" s="9">
        <f t="shared" si="22"/>
        <v>11034.1</v>
      </c>
      <c r="L33" s="9">
        <f t="shared" si="22"/>
        <v>11503.5</v>
      </c>
      <c r="M33" s="9">
        <f t="shared" si="22"/>
        <v>-300.09999999999991</v>
      </c>
      <c r="N33" s="9">
        <f t="shared" si="22"/>
        <v>11203.4</v>
      </c>
    </row>
    <row r="34" spans="1:14" ht="31.5" outlineLevel="1" x14ac:dyDescent="0.25">
      <c r="A34" s="262" t="s">
        <v>512</v>
      </c>
      <c r="B34" s="262" t="s">
        <v>514</v>
      </c>
      <c r="C34" s="262"/>
      <c r="D34" s="262"/>
      <c r="E34" s="236" t="s">
        <v>515</v>
      </c>
      <c r="F34" s="9">
        <f t="shared" ref="F34:N34" si="24">F35</f>
        <v>9948.7000000000007</v>
      </c>
      <c r="G34" s="9">
        <f t="shared" si="24"/>
        <v>-130.30000000000018</v>
      </c>
      <c r="H34" s="9">
        <f t="shared" si="24"/>
        <v>9818.4</v>
      </c>
      <c r="I34" s="9">
        <f t="shared" si="24"/>
        <v>10194.6</v>
      </c>
      <c r="J34" s="9">
        <f t="shared" si="24"/>
        <v>-213.5</v>
      </c>
      <c r="K34" s="9">
        <f t="shared" si="24"/>
        <v>9981.1</v>
      </c>
      <c r="L34" s="9">
        <f t="shared" si="24"/>
        <v>10450.5</v>
      </c>
      <c r="M34" s="9">
        <f t="shared" si="24"/>
        <v>-300.09999999999991</v>
      </c>
      <c r="N34" s="9">
        <f t="shared" si="24"/>
        <v>10150.4</v>
      </c>
    </row>
    <row r="35" spans="1:14" ht="15.75" outlineLevel="2" x14ac:dyDescent="0.25">
      <c r="A35" s="262" t="s">
        <v>512</v>
      </c>
      <c r="B35" s="262" t="s">
        <v>514</v>
      </c>
      <c r="C35" s="262" t="s">
        <v>0</v>
      </c>
      <c r="D35" s="262"/>
      <c r="E35" s="236" t="s">
        <v>1</v>
      </c>
      <c r="F35" s="9">
        <f t="shared" ref="F35:N35" si="25">F36+F40+F42+F44</f>
        <v>9948.7000000000007</v>
      </c>
      <c r="G35" s="9">
        <f t="shared" ref="G35:H35" si="26">G36+G40+G42+G44</f>
        <v>-130.30000000000018</v>
      </c>
      <c r="H35" s="9">
        <f t="shared" si="26"/>
        <v>9818.4</v>
      </c>
      <c r="I35" s="9">
        <f t="shared" si="25"/>
        <v>10194.6</v>
      </c>
      <c r="J35" s="9">
        <f t="shared" si="25"/>
        <v>-213.5</v>
      </c>
      <c r="K35" s="9">
        <f t="shared" si="25"/>
        <v>9981.1</v>
      </c>
      <c r="L35" s="9">
        <f t="shared" si="25"/>
        <v>10450.5</v>
      </c>
      <c r="M35" s="9">
        <f t="shared" si="25"/>
        <v>-300.09999999999991</v>
      </c>
      <c r="N35" s="9">
        <f t="shared" si="25"/>
        <v>10150.4</v>
      </c>
    </row>
    <row r="36" spans="1:14" ht="15.75" outlineLevel="3" x14ac:dyDescent="0.25">
      <c r="A36" s="262" t="s">
        <v>512</v>
      </c>
      <c r="B36" s="262" t="s">
        <v>514</v>
      </c>
      <c r="C36" s="262" t="s">
        <v>6</v>
      </c>
      <c r="D36" s="262"/>
      <c r="E36" s="236" t="s">
        <v>41</v>
      </c>
      <c r="F36" s="9">
        <f t="shared" ref="F36:N36" si="27">F37+F38+F39</f>
        <v>5071</v>
      </c>
      <c r="G36" s="9">
        <f t="shared" ref="G36:H36" si="28">G37+G38+G39</f>
        <v>0</v>
      </c>
      <c r="H36" s="9">
        <f t="shared" si="28"/>
        <v>5071</v>
      </c>
      <c r="I36" s="9">
        <f t="shared" si="27"/>
        <v>5233.7000000000007</v>
      </c>
      <c r="J36" s="9">
        <f t="shared" si="27"/>
        <v>0</v>
      </c>
      <c r="K36" s="9">
        <f t="shared" si="27"/>
        <v>5233.7000000000007</v>
      </c>
      <c r="L36" s="9">
        <f t="shared" si="27"/>
        <v>5403</v>
      </c>
      <c r="M36" s="9">
        <f t="shared" si="27"/>
        <v>0</v>
      </c>
      <c r="N36" s="9">
        <f t="shared" si="27"/>
        <v>5403</v>
      </c>
    </row>
    <row r="37" spans="1:14" ht="47.25" outlineLevel="7" x14ac:dyDescent="0.25">
      <c r="A37" s="263" t="s">
        <v>512</v>
      </c>
      <c r="B37" s="263" t="s">
        <v>514</v>
      </c>
      <c r="C37" s="263" t="s">
        <v>6</v>
      </c>
      <c r="D37" s="263" t="s">
        <v>4</v>
      </c>
      <c r="E37" s="155" t="s">
        <v>5</v>
      </c>
      <c r="F37" s="11">
        <v>4069.9</v>
      </c>
      <c r="G37" s="11"/>
      <c r="H37" s="11">
        <f t="shared" ref="H37:H39" si="29">SUM(F37:G37)</f>
        <v>4069.9</v>
      </c>
      <c r="I37" s="11">
        <v>4232.6000000000004</v>
      </c>
      <c r="J37" s="11"/>
      <c r="K37" s="11">
        <f t="shared" ref="K37:K39" si="30">SUM(I37:J37)</f>
        <v>4232.6000000000004</v>
      </c>
      <c r="L37" s="11">
        <v>4401.8999999999996</v>
      </c>
      <c r="M37" s="11"/>
      <c r="N37" s="11">
        <f t="shared" ref="N37:N39" si="31">SUM(L37:M37)</f>
        <v>4401.8999999999996</v>
      </c>
    </row>
    <row r="38" spans="1:14" ht="15.75" outlineLevel="7" x14ac:dyDescent="0.25">
      <c r="A38" s="263" t="s">
        <v>512</v>
      </c>
      <c r="B38" s="263" t="s">
        <v>514</v>
      </c>
      <c r="C38" s="263" t="s">
        <v>6</v>
      </c>
      <c r="D38" s="263" t="s">
        <v>7</v>
      </c>
      <c r="E38" s="155" t="s">
        <v>8</v>
      </c>
      <c r="F38" s="11">
        <v>998.3</v>
      </c>
      <c r="G38" s="11"/>
      <c r="H38" s="11">
        <f t="shared" si="29"/>
        <v>998.3</v>
      </c>
      <c r="I38" s="11">
        <v>998.3</v>
      </c>
      <c r="J38" s="11"/>
      <c r="K38" s="11">
        <f t="shared" si="30"/>
        <v>998.3</v>
      </c>
      <c r="L38" s="11">
        <v>998.3</v>
      </c>
      <c r="M38" s="11"/>
      <c r="N38" s="11">
        <f t="shared" si="31"/>
        <v>998.3</v>
      </c>
    </row>
    <row r="39" spans="1:14" ht="15.75" outlineLevel="7" x14ac:dyDescent="0.25">
      <c r="A39" s="263" t="s">
        <v>512</v>
      </c>
      <c r="B39" s="263" t="s">
        <v>514</v>
      </c>
      <c r="C39" s="263" t="s">
        <v>6</v>
      </c>
      <c r="D39" s="263" t="s">
        <v>15</v>
      </c>
      <c r="E39" s="155" t="s">
        <v>16</v>
      </c>
      <c r="F39" s="11">
        <v>2.8</v>
      </c>
      <c r="G39" s="11"/>
      <c r="H39" s="11">
        <f t="shared" si="29"/>
        <v>2.8</v>
      </c>
      <c r="I39" s="11">
        <v>2.8</v>
      </c>
      <c r="J39" s="11"/>
      <c r="K39" s="11">
        <f t="shared" si="30"/>
        <v>2.8</v>
      </c>
      <c r="L39" s="11">
        <v>2.8</v>
      </c>
      <c r="M39" s="11"/>
      <c r="N39" s="11">
        <f t="shared" si="31"/>
        <v>2.8</v>
      </c>
    </row>
    <row r="40" spans="1:14" ht="15.75" outlineLevel="3" x14ac:dyDescent="0.25">
      <c r="A40" s="262" t="s">
        <v>512</v>
      </c>
      <c r="B40" s="262" t="s">
        <v>514</v>
      </c>
      <c r="C40" s="262" t="s">
        <v>17</v>
      </c>
      <c r="D40" s="262"/>
      <c r="E40" s="236" t="s">
        <v>18</v>
      </c>
      <c r="F40" s="9">
        <f t="shared" ref="F40:N40" si="32">F41</f>
        <v>2080.3000000000002</v>
      </c>
      <c r="G40" s="164">
        <f t="shared" si="32"/>
        <v>2548.1</v>
      </c>
      <c r="H40" s="9">
        <f t="shared" si="32"/>
        <v>4628.3999999999996</v>
      </c>
      <c r="I40" s="9">
        <f t="shared" si="32"/>
        <v>2163.5</v>
      </c>
      <c r="J40" s="164">
        <f t="shared" si="32"/>
        <v>2464.9</v>
      </c>
      <c r="K40" s="9">
        <f t="shared" si="32"/>
        <v>4628.3999999999996</v>
      </c>
      <c r="L40" s="9">
        <f t="shared" si="32"/>
        <v>2250.1</v>
      </c>
      <c r="M40" s="164">
        <f t="shared" si="32"/>
        <v>2378.3000000000002</v>
      </c>
      <c r="N40" s="9">
        <f t="shared" si="32"/>
        <v>4628.3999999999996</v>
      </c>
    </row>
    <row r="41" spans="1:14" ht="47.25" outlineLevel="7" x14ac:dyDescent="0.25">
      <c r="A41" s="263" t="s">
        <v>512</v>
      </c>
      <c r="B41" s="263" t="s">
        <v>514</v>
      </c>
      <c r="C41" s="263" t="s">
        <v>17</v>
      </c>
      <c r="D41" s="263" t="s">
        <v>4</v>
      </c>
      <c r="E41" s="155" t="s">
        <v>5</v>
      </c>
      <c r="F41" s="11">
        <v>2080.3000000000002</v>
      </c>
      <c r="G41" s="165">
        <v>2548.1</v>
      </c>
      <c r="H41" s="11">
        <f>SUM(F41:G41)</f>
        <v>4628.3999999999996</v>
      </c>
      <c r="I41" s="11">
        <v>2163.5</v>
      </c>
      <c r="J41" s="165">
        <v>2464.9</v>
      </c>
      <c r="K41" s="11">
        <f>SUM(I41:J41)</f>
        <v>4628.3999999999996</v>
      </c>
      <c r="L41" s="11">
        <v>2250.1</v>
      </c>
      <c r="M41" s="165">
        <v>2378.3000000000002</v>
      </c>
      <c r="N41" s="11">
        <f>SUM(L41:M41)</f>
        <v>4628.3999999999996</v>
      </c>
    </row>
    <row r="42" spans="1:14" ht="15.75" outlineLevel="3" x14ac:dyDescent="0.25">
      <c r="A42" s="262" t="s">
        <v>512</v>
      </c>
      <c r="B42" s="262" t="s">
        <v>514</v>
      </c>
      <c r="C42" s="262" t="s">
        <v>9</v>
      </c>
      <c r="D42" s="262"/>
      <c r="E42" s="236" t="s">
        <v>10</v>
      </c>
      <c r="F42" s="9">
        <f t="shared" ref="F42:N42" si="33">F43</f>
        <v>119</v>
      </c>
      <c r="G42" s="9">
        <f t="shared" si="33"/>
        <v>0</v>
      </c>
      <c r="H42" s="9">
        <f t="shared" si="33"/>
        <v>119</v>
      </c>
      <c r="I42" s="9">
        <f t="shared" si="33"/>
        <v>119</v>
      </c>
      <c r="J42" s="9">
        <f t="shared" si="33"/>
        <v>0</v>
      </c>
      <c r="K42" s="9">
        <f t="shared" si="33"/>
        <v>119</v>
      </c>
      <c r="L42" s="9">
        <f t="shared" si="33"/>
        <v>119</v>
      </c>
      <c r="M42" s="9">
        <f t="shared" si="33"/>
        <v>0</v>
      </c>
      <c r="N42" s="9">
        <f t="shared" si="33"/>
        <v>119</v>
      </c>
    </row>
    <row r="43" spans="1:14" ht="15.75" outlineLevel="7" x14ac:dyDescent="0.25">
      <c r="A43" s="263" t="s">
        <v>512</v>
      </c>
      <c r="B43" s="263" t="s">
        <v>514</v>
      </c>
      <c r="C43" s="263" t="s">
        <v>9</v>
      </c>
      <c r="D43" s="263" t="s">
        <v>7</v>
      </c>
      <c r="E43" s="155" t="s">
        <v>8</v>
      </c>
      <c r="F43" s="11">
        <v>119</v>
      </c>
      <c r="G43" s="11"/>
      <c r="H43" s="11">
        <f>SUM(F43:G43)</f>
        <v>119</v>
      </c>
      <c r="I43" s="11">
        <v>119</v>
      </c>
      <c r="J43" s="11"/>
      <c r="K43" s="11">
        <f>SUM(I43:J43)</f>
        <v>119</v>
      </c>
      <c r="L43" s="11">
        <v>119</v>
      </c>
      <c r="M43" s="11"/>
      <c r="N43" s="11">
        <f>SUM(L43:M43)</f>
        <v>119</v>
      </c>
    </row>
    <row r="44" spans="1:14" ht="15.75" outlineLevel="3" x14ac:dyDescent="0.25">
      <c r="A44" s="262" t="s">
        <v>512</v>
      </c>
      <c r="B44" s="262" t="s">
        <v>514</v>
      </c>
      <c r="C44" s="262" t="s">
        <v>19</v>
      </c>
      <c r="D44" s="262"/>
      <c r="E44" s="236" t="s">
        <v>20</v>
      </c>
      <c r="F44" s="9">
        <f t="shared" ref="F44:N44" si="34">F45</f>
        <v>2678.4</v>
      </c>
      <c r="G44" s="164">
        <f t="shared" si="34"/>
        <v>-2678.4</v>
      </c>
      <c r="H44" s="9">
        <f t="shared" si="34"/>
        <v>0</v>
      </c>
      <c r="I44" s="9">
        <f t="shared" si="34"/>
        <v>2678.4</v>
      </c>
      <c r="J44" s="164">
        <f t="shared" si="34"/>
        <v>-2678.4</v>
      </c>
      <c r="K44" s="9">
        <f t="shared" si="34"/>
        <v>0</v>
      </c>
      <c r="L44" s="9">
        <f t="shared" si="34"/>
        <v>2678.4</v>
      </c>
      <c r="M44" s="164">
        <f t="shared" si="34"/>
        <v>-2678.4</v>
      </c>
      <c r="N44" s="9">
        <f t="shared" si="34"/>
        <v>0</v>
      </c>
    </row>
    <row r="45" spans="1:14" ht="15.75" outlineLevel="7" x14ac:dyDescent="0.25">
      <c r="A45" s="263" t="s">
        <v>512</v>
      </c>
      <c r="B45" s="263" t="s">
        <v>514</v>
      </c>
      <c r="C45" s="263" t="s">
        <v>19</v>
      </c>
      <c r="D45" s="263" t="s">
        <v>21</v>
      </c>
      <c r="E45" s="155" t="s">
        <v>22</v>
      </c>
      <c r="F45" s="11">
        <v>2678.4</v>
      </c>
      <c r="G45" s="165">
        <v>-2678.4</v>
      </c>
      <c r="H45" s="11">
        <f>SUM(F45:G45)</f>
        <v>0</v>
      </c>
      <c r="I45" s="11">
        <v>2678.4</v>
      </c>
      <c r="J45" s="165">
        <v>-2678.4</v>
      </c>
      <c r="K45" s="11">
        <f>SUM(I45:J45)</f>
        <v>0</v>
      </c>
      <c r="L45" s="11">
        <v>2678.4</v>
      </c>
      <c r="M45" s="165">
        <v>-2678.4</v>
      </c>
      <c r="N45" s="11">
        <f>SUM(L45:M45)</f>
        <v>0</v>
      </c>
    </row>
    <row r="46" spans="1:14" ht="15.75" outlineLevel="1" x14ac:dyDescent="0.25">
      <c r="A46" s="262" t="s">
        <v>512</v>
      </c>
      <c r="B46" s="262" t="s">
        <v>506</v>
      </c>
      <c r="C46" s="262"/>
      <c r="D46" s="262"/>
      <c r="E46" s="236" t="s">
        <v>507</v>
      </c>
      <c r="F46" s="9">
        <f t="shared" ref="F46:N48" si="35">F47</f>
        <v>1053</v>
      </c>
      <c r="G46" s="9">
        <f t="shared" si="35"/>
        <v>0</v>
      </c>
      <c r="H46" s="9">
        <f t="shared" si="35"/>
        <v>1053</v>
      </c>
      <c r="I46" s="9">
        <f t="shared" ref="I46:I48" si="36">I47</f>
        <v>1053</v>
      </c>
      <c r="J46" s="9">
        <f t="shared" si="35"/>
        <v>0</v>
      </c>
      <c r="K46" s="9">
        <f t="shared" si="35"/>
        <v>1053</v>
      </c>
      <c r="L46" s="9">
        <f t="shared" ref="L46:L48" si="37">L47</f>
        <v>1053</v>
      </c>
      <c r="M46" s="9">
        <f t="shared" si="35"/>
        <v>0</v>
      </c>
      <c r="N46" s="9">
        <f t="shared" si="35"/>
        <v>1053</v>
      </c>
    </row>
    <row r="47" spans="1:14" ht="31.5" outlineLevel="2" x14ac:dyDescent="0.25">
      <c r="A47" s="262" t="s">
        <v>512</v>
      </c>
      <c r="B47" s="262" t="s">
        <v>506</v>
      </c>
      <c r="C47" s="262" t="s">
        <v>11</v>
      </c>
      <c r="D47" s="262"/>
      <c r="E47" s="236" t="s">
        <v>12</v>
      </c>
      <c r="F47" s="9">
        <f t="shared" si="35"/>
        <v>1053</v>
      </c>
      <c r="G47" s="9">
        <f t="shared" si="35"/>
        <v>0</v>
      </c>
      <c r="H47" s="9">
        <f t="shared" si="35"/>
        <v>1053</v>
      </c>
      <c r="I47" s="9">
        <f t="shared" si="36"/>
        <v>1053</v>
      </c>
      <c r="J47" s="9">
        <f t="shared" si="35"/>
        <v>0</v>
      </c>
      <c r="K47" s="9">
        <f t="shared" si="35"/>
        <v>1053</v>
      </c>
      <c r="L47" s="9">
        <f t="shared" si="37"/>
        <v>1053</v>
      </c>
      <c r="M47" s="9">
        <f t="shared" si="35"/>
        <v>0</v>
      </c>
      <c r="N47" s="9">
        <f t="shared" si="35"/>
        <v>1053</v>
      </c>
    </row>
    <row r="48" spans="1:14" ht="31.5" outlineLevel="3" x14ac:dyDescent="0.25">
      <c r="A48" s="262" t="s">
        <v>512</v>
      </c>
      <c r="B48" s="262" t="s">
        <v>506</v>
      </c>
      <c r="C48" s="262" t="s">
        <v>13</v>
      </c>
      <c r="D48" s="262"/>
      <c r="E48" s="236" t="s">
        <v>14</v>
      </c>
      <c r="F48" s="9">
        <f t="shared" si="35"/>
        <v>1053</v>
      </c>
      <c r="G48" s="9">
        <f t="shared" si="35"/>
        <v>0</v>
      </c>
      <c r="H48" s="9">
        <f t="shared" si="35"/>
        <v>1053</v>
      </c>
      <c r="I48" s="9">
        <f t="shared" si="36"/>
        <v>1053</v>
      </c>
      <c r="J48" s="9">
        <f t="shared" si="35"/>
        <v>0</v>
      </c>
      <c r="K48" s="9">
        <f t="shared" si="35"/>
        <v>1053</v>
      </c>
      <c r="L48" s="9">
        <f t="shared" si="37"/>
        <v>1053</v>
      </c>
      <c r="M48" s="9">
        <f t="shared" si="35"/>
        <v>0</v>
      </c>
      <c r="N48" s="9">
        <f t="shared" si="35"/>
        <v>1053</v>
      </c>
    </row>
    <row r="49" spans="1:14" ht="15.75" outlineLevel="7" x14ac:dyDescent="0.25">
      <c r="A49" s="263" t="s">
        <v>512</v>
      </c>
      <c r="B49" s="263" t="s">
        <v>506</v>
      </c>
      <c r="C49" s="263" t="s">
        <v>13</v>
      </c>
      <c r="D49" s="263" t="s">
        <v>7</v>
      </c>
      <c r="E49" s="155" t="s">
        <v>8</v>
      </c>
      <c r="F49" s="11">
        <v>1053</v>
      </c>
      <c r="G49" s="11"/>
      <c r="H49" s="11">
        <f>SUM(F49:G49)</f>
        <v>1053</v>
      </c>
      <c r="I49" s="11">
        <v>1053</v>
      </c>
      <c r="J49" s="11"/>
      <c r="K49" s="11">
        <f>SUM(I49:J49)</f>
        <v>1053</v>
      </c>
      <c r="L49" s="11">
        <v>1053</v>
      </c>
      <c r="M49" s="11"/>
      <c r="N49" s="11">
        <f>SUM(L49:M49)</f>
        <v>1053</v>
      </c>
    </row>
    <row r="50" spans="1:14" ht="15.75" outlineLevel="7" x14ac:dyDescent="0.25">
      <c r="A50" s="262" t="s">
        <v>512</v>
      </c>
      <c r="B50" s="262" t="s">
        <v>508</v>
      </c>
      <c r="C50" s="263"/>
      <c r="D50" s="263"/>
      <c r="E50" s="237" t="s">
        <v>509</v>
      </c>
      <c r="F50" s="9">
        <f t="shared" ref="F50:N55" si="38">F51</f>
        <v>399.4</v>
      </c>
      <c r="G50" s="9">
        <f t="shared" si="38"/>
        <v>0</v>
      </c>
      <c r="H50" s="9">
        <f t="shared" si="38"/>
        <v>399.4</v>
      </c>
      <c r="I50" s="9">
        <f t="shared" ref="I50:I55" si="39">I51</f>
        <v>399.4</v>
      </c>
      <c r="J50" s="9">
        <f t="shared" si="38"/>
        <v>0</v>
      </c>
      <c r="K50" s="9">
        <f t="shared" si="38"/>
        <v>399.4</v>
      </c>
      <c r="L50" s="9">
        <f t="shared" ref="L50:L55" si="40">L51</f>
        <v>399.4</v>
      </c>
      <c r="M50" s="9">
        <f t="shared" si="38"/>
        <v>0</v>
      </c>
      <c r="N50" s="9">
        <f t="shared" si="38"/>
        <v>399.4</v>
      </c>
    </row>
    <row r="51" spans="1:14" ht="15.75" outlineLevel="1" x14ac:dyDescent="0.25">
      <c r="A51" s="262" t="s">
        <v>512</v>
      </c>
      <c r="B51" s="262" t="s">
        <v>510</v>
      </c>
      <c r="C51" s="262"/>
      <c r="D51" s="262"/>
      <c r="E51" s="236" t="s">
        <v>511</v>
      </c>
      <c r="F51" s="9">
        <f t="shared" si="38"/>
        <v>399.4</v>
      </c>
      <c r="G51" s="9">
        <f t="shared" si="38"/>
        <v>0</v>
      </c>
      <c r="H51" s="9">
        <f t="shared" si="38"/>
        <v>399.4</v>
      </c>
      <c r="I51" s="9">
        <f t="shared" si="39"/>
        <v>399.4</v>
      </c>
      <c r="J51" s="9">
        <f t="shared" si="38"/>
        <v>0</v>
      </c>
      <c r="K51" s="9">
        <f t="shared" si="38"/>
        <v>399.4</v>
      </c>
      <c r="L51" s="9">
        <f t="shared" si="40"/>
        <v>399.4</v>
      </c>
      <c r="M51" s="9">
        <f t="shared" si="38"/>
        <v>0</v>
      </c>
      <c r="N51" s="9">
        <f t="shared" si="38"/>
        <v>399.4</v>
      </c>
    </row>
    <row r="52" spans="1:14" ht="15.75" outlineLevel="2" x14ac:dyDescent="0.25">
      <c r="A52" s="262" t="s">
        <v>512</v>
      </c>
      <c r="B52" s="262" t="s">
        <v>510</v>
      </c>
      <c r="C52" s="262" t="s">
        <v>0</v>
      </c>
      <c r="D52" s="262"/>
      <c r="E52" s="236" t="s">
        <v>1</v>
      </c>
      <c r="F52" s="9">
        <f>F53+F55</f>
        <v>399.4</v>
      </c>
      <c r="G52" s="9">
        <f t="shared" ref="G52:H52" si="41">G53+G55</f>
        <v>0</v>
      </c>
      <c r="H52" s="9">
        <f t="shared" si="41"/>
        <v>399.4</v>
      </c>
      <c r="I52" s="9">
        <f t="shared" ref="I52:L52" si="42">I53+I55</f>
        <v>399.4</v>
      </c>
      <c r="J52" s="9">
        <f t="shared" ref="J52" si="43">J53+J55</f>
        <v>0</v>
      </c>
      <c r="K52" s="9">
        <f t="shared" ref="K52" si="44">K53+K55</f>
        <v>399.4</v>
      </c>
      <c r="L52" s="9">
        <f t="shared" si="42"/>
        <v>399.4</v>
      </c>
      <c r="M52" s="9">
        <f t="shared" ref="M52" si="45">M53+M55</f>
        <v>0</v>
      </c>
      <c r="N52" s="9">
        <f t="shared" ref="N52" si="46">N53+N55</f>
        <v>399.4</v>
      </c>
    </row>
    <row r="53" spans="1:14" ht="15.75" outlineLevel="3" x14ac:dyDescent="0.25">
      <c r="A53" s="262" t="s">
        <v>512</v>
      </c>
      <c r="B53" s="262" t="s">
        <v>510</v>
      </c>
      <c r="C53" s="262" t="s">
        <v>6</v>
      </c>
      <c r="D53" s="262"/>
      <c r="E53" s="236" t="s">
        <v>41</v>
      </c>
      <c r="F53" s="9">
        <f t="shared" si="38"/>
        <v>57</v>
      </c>
      <c r="G53" s="9">
        <f t="shared" si="38"/>
        <v>0</v>
      </c>
      <c r="H53" s="9">
        <f t="shared" si="38"/>
        <v>57</v>
      </c>
      <c r="I53" s="9">
        <f t="shared" si="39"/>
        <v>57</v>
      </c>
      <c r="J53" s="9">
        <f t="shared" si="38"/>
        <v>0</v>
      </c>
      <c r="K53" s="9">
        <f t="shared" si="38"/>
        <v>57</v>
      </c>
      <c r="L53" s="9">
        <f t="shared" si="40"/>
        <v>57</v>
      </c>
      <c r="M53" s="9">
        <f t="shared" si="38"/>
        <v>0</v>
      </c>
      <c r="N53" s="9">
        <f t="shared" si="38"/>
        <v>57</v>
      </c>
    </row>
    <row r="54" spans="1:14" ht="15.75" outlineLevel="7" x14ac:dyDescent="0.25">
      <c r="A54" s="263" t="s">
        <v>512</v>
      </c>
      <c r="B54" s="263" t="s">
        <v>510</v>
      </c>
      <c r="C54" s="263" t="s">
        <v>6</v>
      </c>
      <c r="D54" s="263" t="s">
        <v>7</v>
      </c>
      <c r="E54" s="155" t="s">
        <v>8</v>
      </c>
      <c r="F54" s="11">
        <v>57</v>
      </c>
      <c r="G54" s="11"/>
      <c r="H54" s="11">
        <f>SUM(F54:G54)</f>
        <v>57</v>
      </c>
      <c r="I54" s="11">
        <v>57</v>
      </c>
      <c r="J54" s="11"/>
      <c r="K54" s="11">
        <f>SUM(I54:J54)</f>
        <v>57</v>
      </c>
      <c r="L54" s="11">
        <v>57</v>
      </c>
      <c r="M54" s="11"/>
      <c r="N54" s="11">
        <f>SUM(L54:M54)</f>
        <v>57</v>
      </c>
    </row>
    <row r="55" spans="1:14" ht="15.75" outlineLevel="7" x14ac:dyDescent="0.25">
      <c r="A55" s="262" t="s">
        <v>512</v>
      </c>
      <c r="B55" s="262" t="s">
        <v>510</v>
      </c>
      <c r="C55" s="262" t="s">
        <v>17</v>
      </c>
      <c r="D55" s="262"/>
      <c r="E55" s="236" t="s">
        <v>18</v>
      </c>
      <c r="F55" s="9">
        <f t="shared" si="38"/>
        <v>342.4</v>
      </c>
      <c r="G55" s="9">
        <f t="shared" si="38"/>
        <v>0</v>
      </c>
      <c r="H55" s="9">
        <f t="shared" si="38"/>
        <v>342.4</v>
      </c>
      <c r="I55" s="9">
        <f t="shared" si="39"/>
        <v>342.4</v>
      </c>
      <c r="J55" s="9">
        <f t="shared" si="38"/>
        <v>0</v>
      </c>
      <c r="K55" s="9">
        <f t="shared" si="38"/>
        <v>342.4</v>
      </c>
      <c r="L55" s="9">
        <f t="shared" si="40"/>
        <v>342.4</v>
      </c>
      <c r="M55" s="9">
        <f t="shared" si="38"/>
        <v>0</v>
      </c>
      <c r="N55" s="9">
        <f t="shared" si="38"/>
        <v>342.4</v>
      </c>
    </row>
    <row r="56" spans="1:14" ht="15.75" outlineLevel="7" x14ac:dyDescent="0.25">
      <c r="A56" s="263" t="s">
        <v>512</v>
      </c>
      <c r="B56" s="263" t="s">
        <v>510</v>
      </c>
      <c r="C56" s="263" t="s">
        <v>17</v>
      </c>
      <c r="D56" s="263" t="s">
        <v>7</v>
      </c>
      <c r="E56" s="155" t="s">
        <v>8</v>
      </c>
      <c r="F56" s="11">
        <v>342.4</v>
      </c>
      <c r="G56" s="11"/>
      <c r="H56" s="11">
        <f>SUM(F56:G56)</f>
        <v>342.4</v>
      </c>
      <c r="I56" s="11">
        <v>342.4</v>
      </c>
      <c r="J56" s="11"/>
      <c r="K56" s="11">
        <f>SUM(I56:J56)</f>
        <v>342.4</v>
      </c>
      <c r="L56" s="11">
        <v>342.4</v>
      </c>
      <c r="M56" s="11"/>
      <c r="N56" s="11">
        <f>SUM(L56:M56)</f>
        <v>342.4</v>
      </c>
    </row>
    <row r="57" spans="1:14" ht="15.75" outlineLevel="7" x14ac:dyDescent="0.25">
      <c r="A57" s="263"/>
      <c r="B57" s="263"/>
      <c r="C57" s="263"/>
      <c r="D57" s="263"/>
      <c r="E57" s="155"/>
      <c r="F57" s="11"/>
      <c r="G57" s="11"/>
      <c r="H57" s="11"/>
      <c r="I57" s="11"/>
      <c r="J57" s="11"/>
      <c r="K57" s="11"/>
      <c r="L57" s="11"/>
      <c r="M57" s="11"/>
      <c r="N57" s="11"/>
    </row>
    <row r="58" spans="1:14" ht="15.75" x14ac:dyDescent="0.25">
      <c r="A58" s="262" t="s">
        <v>516</v>
      </c>
      <c r="B58" s="262"/>
      <c r="C58" s="262"/>
      <c r="D58" s="262"/>
      <c r="E58" s="236" t="s">
        <v>517</v>
      </c>
      <c r="F58" s="9">
        <f t="shared" ref="F58:N58" si="47">F59+F163+F201+F275+F402+F414+F451+F466+F518</f>
        <v>1224464.0269399998</v>
      </c>
      <c r="G58" s="9">
        <f t="shared" si="47"/>
        <v>-56402.572539999994</v>
      </c>
      <c r="H58" s="9">
        <f t="shared" si="47"/>
        <v>1168061.4544000002</v>
      </c>
      <c r="I58" s="9">
        <f t="shared" si="47"/>
        <v>974624.67</v>
      </c>
      <c r="J58" s="9">
        <f t="shared" si="47"/>
        <v>10308.699430000001</v>
      </c>
      <c r="K58" s="9">
        <f t="shared" si="47"/>
        <v>984933.36943000008</v>
      </c>
      <c r="L58" s="9">
        <f t="shared" si="47"/>
        <v>849047.67</v>
      </c>
      <c r="M58" s="9">
        <f t="shared" si="47"/>
        <v>-7.5045299999990798</v>
      </c>
      <c r="N58" s="9">
        <f t="shared" si="47"/>
        <v>849040.16547000012</v>
      </c>
    </row>
    <row r="59" spans="1:14" ht="15.75" x14ac:dyDescent="0.25">
      <c r="A59" s="262" t="s">
        <v>516</v>
      </c>
      <c r="B59" s="262" t="s">
        <v>502</v>
      </c>
      <c r="C59" s="262"/>
      <c r="D59" s="262"/>
      <c r="E59" s="237" t="s">
        <v>503</v>
      </c>
      <c r="F59" s="9">
        <f>F60+F64+F95+F101+F105</f>
        <v>436351.16912999999</v>
      </c>
      <c r="G59" s="9">
        <f t="shared" ref="G59:H59" si="48">G60+G64+G95+G101+G105</f>
        <v>-233048.79913</v>
      </c>
      <c r="H59" s="9">
        <f t="shared" si="48"/>
        <v>203302.37</v>
      </c>
      <c r="I59" s="9">
        <f>I60+I64+I95+I101+I105</f>
        <v>256348.32</v>
      </c>
      <c r="J59" s="9">
        <f t="shared" ref="J59" si="49">J60+J64+J95+J101+J105</f>
        <v>-7</v>
      </c>
      <c r="K59" s="9">
        <f t="shared" ref="K59" si="50">K60+K64+K95+K101+K105</f>
        <v>256341.32</v>
      </c>
      <c r="L59" s="9">
        <f>L60+L64+L95+L101+L105</f>
        <v>204577.41999999998</v>
      </c>
      <c r="M59" s="9">
        <f t="shared" ref="M59" si="51">M60+M64+M95+M101+M105</f>
        <v>-7.4</v>
      </c>
      <c r="N59" s="9">
        <f t="shared" ref="N59" si="52">N60+N64+N95+N101+N105</f>
        <v>204570.02000000002</v>
      </c>
    </row>
    <row r="60" spans="1:14" ht="31.5" outlineLevel="1" x14ac:dyDescent="0.25">
      <c r="A60" s="262" t="s">
        <v>516</v>
      </c>
      <c r="B60" s="262" t="s">
        <v>518</v>
      </c>
      <c r="C60" s="262"/>
      <c r="D60" s="262"/>
      <c r="E60" s="236" t="s">
        <v>519</v>
      </c>
      <c r="F60" s="9">
        <f t="shared" ref="F60:N62" si="53">F61</f>
        <v>3590</v>
      </c>
      <c r="G60" s="9">
        <f t="shared" si="53"/>
        <v>0</v>
      </c>
      <c r="H60" s="9">
        <f t="shared" si="53"/>
        <v>3590</v>
      </c>
      <c r="I60" s="9">
        <f t="shared" si="53"/>
        <v>3733.6</v>
      </c>
      <c r="J60" s="9">
        <f t="shared" si="53"/>
        <v>0</v>
      </c>
      <c r="K60" s="9">
        <f t="shared" si="53"/>
        <v>3733.6</v>
      </c>
      <c r="L60" s="9">
        <f t="shared" si="53"/>
        <v>3882.9</v>
      </c>
      <c r="M60" s="9">
        <f t="shared" si="53"/>
        <v>0</v>
      </c>
      <c r="N60" s="9">
        <f t="shared" si="53"/>
        <v>3882.9</v>
      </c>
    </row>
    <row r="61" spans="1:14" ht="15.75" outlineLevel="2" x14ac:dyDescent="0.25">
      <c r="A61" s="262" t="s">
        <v>516</v>
      </c>
      <c r="B61" s="262" t="s">
        <v>518</v>
      </c>
      <c r="C61" s="262" t="s">
        <v>0</v>
      </c>
      <c r="D61" s="262"/>
      <c r="E61" s="236" t="s">
        <v>1</v>
      </c>
      <c r="F61" s="9">
        <f t="shared" si="53"/>
        <v>3590</v>
      </c>
      <c r="G61" s="9">
        <f t="shared" si="53"/>
        <v>0</v>
      </c>
      <c r="H61" s="9">
        <f t="shared" si="53"/>
        <v>3590</v>
      </c>
      <c r="I61" s="9">
        <f t="shared" si="53"/>
        <v>3733.6</v>
      </c>
      <c r="J61" s="9">
        <f t="shared" si="53"/>
        <v>0</v>
      </c>
      <c r="K61" s="9">
        <f t="shared" si="53"/>
        <v>3733.6</v>
      </c>
      <c r="L61" s="9">
        <f t="shared" si="53"/>
        <v>3882.9</v>
      </c>
      <c r="M61" s="9">
        <f t="shared" si="53"/>
        <v>0</v>
      </c>
      <c r="N61" s="9">
        <f t="shared" si="53"/>
        <v>3882.9</v>
      </c>
    </row>
    <row r="62" spans="1:14" ht="15.75" outlineLevel="3" x14ac:dyDescent="0.25">
      <c r="A62" s="262" t="s">
        <v>516</v>
      </c>
      <c r="B62" s="262" t="s">
        <v>518</v>
      </c>
      <c r="C62" s="262" t="s">
        <v>23</v>
      </c>
      <c r="D62" s="262"/>
      <c r="E62" s="236" t="s">
        <v>431</v>
      </c>
      <c r="F62" s="9">
        <f t="shared" si="53"/>
        <v>3590</v>
      </c>
      <c r="G62" s="9">
        <f t="shared" si="53"/>
        <v>0</v>
      </c>
      <c r="H62" s="9">
        <f t="shared" si="53"/>
        <v>3590</v>
      </c>
      <c r="I62" s="9">
        <f t="shared" si="53"/>
        <v>3733.6</v>
      </c>
      <c r="J62" s="9">
        <f t="shared" si="53"/>
        <v>0</v>
      </c>
      <c r="K62" s="9">
        <f t="shared" si="53"/>
        <v>3733.6</v>
      </c>
      <c r="L62" s="9">
        <f t="shared" si="53"/>
        <v>3882.9</v>
      </c>
      <c r="M62" s="9">
        <f t="shared" si="53"/>
        <v>0</v>
      </c>
      <c r="N62" s="9">
        <f t="shared" si="53"/>
        <v>3882.9</v>
      </c>
    </row>
    <row r="63" spans="1:14" ht="47.25" outlineLevel="7" x14ac:dyDescent="0.25">
      <c r="A63" s="263" t="s">
        <v>516</v>
      </c>
      <c r="B63" s="263" t="s">
        <v>518</v>
      </c>
      <c r="C63" s="263" t="s">
        <v>23</v>
      </c>
      <c r="D63" s="263" t="s">
        <v>4</v>
      </c>
      <c r="E63" s="155" t="s">
        <v>5</v>
      </c>
      <c r="F63" s="11">
        <v>3590</v>
      </c>
      <c r="G63" s="11"/>
      <c r="H63" s="11">
        <f>SUM(F63:G63)</f>
        <v>3590</v>
      </c>
      <c r="I63" s="11">
        <v>3733.6</v>
      </c>
      <c r="J63" s="11"/>
      <c r="K63" s="11">
        <f>SUM(I63:J63)</f>
        <v>3733.6</v>
      </c>
      <c r="L63" s="11">
        <v>3882.9</v>
      </c>
      <c r="M63" s="11"/>
      <c r="N63" s="11">
        <f>SUM(L63:M63)</f>
        <v>3882.9</v>
      </c>
    </row>
    <row r="64" spans="1:14" ht="29.25" customHeight="1" outlineLevel="1" x14ac:dyDescent="0.25">
      <c r="A64" s="262" t="s">
        <v>516</v>
      </c>
      <c r="B64" s="262" t="s">
        <v>520</v>
      </c>
      <c r="C64" s="262"/>
      <c r="D64" s="262"/>
      <c r="E64" s="236" t="s">
        <v>521</v>
      </c>
      <c r="F64" s="9">
        <f>F65+F72</f>
        <v>115091.27000000002</v>
      </c>
      <c r="G64" s="9">
        <f t="shared" ref="G64:H64" si="54">G65+G72</f>
        <v>0</v>
      </c>
      <c r="H64" s="9">
        <f t="shared" si="54"/>
        <v>115091.27000000002</v>
      </c>
      <c r="I64" s="9">
        <f t="shared" ref="I64:L64" si="55">I65+I72</f>
        <v>118909.12000000001</v>
      </c>
      <c r="J64" s="9">
        <f t="shared" ref="J64" si="56">J65+J72</f>
        <v>0</v>
      </c>
      <c r="K64" s="9">
        <f t="shared" ref="K64" si="57">K65+K72</f>
        <v>118909.12000000001</v>
      </c>
      <c r="L64" s="9">
        <f t="shared" si="55"/>
        <v>122913.02000000002</v>
      </c>
      <c r="M64" s="9">
        <f t="shared" ref="M64" si="58">M65+M72</f>
        <v>0</v>
      </c>
      <c r="N64" s="9">
        <f t="shared" ref="N64" si="59">N65+N72</f>
        <v>122913.02000000002</v>
      </c>
    </row>
    <row r="65" spans="1:14" ht="31.5" outlineLevel="2" x14ac:dyDescent="0.25">
      <c r="A65" s="262" t="s">
        <v>516</v>
      </c>
      <c r="B65" s="262" t="s">
        <v>520</v>
      </c>
      <c r="C65" s="262" t="s">
        <v>24</v>
      </c>
      <c r="D65" s="262"/>
      <c r="E65" s="236" t="s">
        <v>25</v>
      </c>
      <c r="F65" s="9">
        <f t="shared" ref="F65:N66" si="60">F66</f>
        <v>320.89999999999998</v>
      </c>
      <c r="G65" s="9">
        <f t="shared" si="60"/>
        <v>0</v>
      </c>
      <c r="H65" s="9">
        <f t="shared" si="60"/>
        <v>320.89999999999998</v>
      </c>
      <c r="I65" s="9">
        <f t="shared" ref="I65:I66" si="61">I66</f>
        <v>202.9</v>
      </c>
      <c r="J65" s="9">
        <f t="shared" si="60"/>
        <v>0</v>
      </c>
      <c r="K65" s="9">
        <f t="shared" si="60"/>
        <v>202.9</v>
      </c>
      <c r="L65" s="9">
        <f t="shared" ref="L65:L66" si="62">L66</f>
        <v>202.9</v>
      </c>
      <c r="M65" s="9">
        <f t="shared" si="60"/>
        <v>0</v>
      </c>
      <c r="N65" s="9">
        <f t="shared" si="60"/>
        <v>202.9</v>
      </c>
    </row>
    <row r="66" spans="1:14" ht="31.5" outlineLevel="3" x14ac:dyDescent="0.25">
      <c r="A66" s="262" t="s">
        <v>516</v>
      </c>
      <c r="B66" s="262" t="s">
        <v>520</v>
      </c>
      <c r="C66" s="262" t="s">
        <v>26</v>
      </c>
      <c r="D66" s="262"/>
      <c r="E66" s="236" t="s">
        <v>27</v>
      </c>
      <c r="F66" s="9">
        <f t="shared" si="60"/>
        <v>320.89999999999998</v>
      </c>
      <c r="G66" s="9">
        <f t="shared" si="60"/>
        <v>0</v>
      </c>
      <c r="H66" s="9">
        <f t="shared" si="60"/>
        <v>320.89999999999998</v>
      </c>
      <c r="I66" s="9">
        <f t="shared" si="61"/>
        <v>202.9</v>
      </c>
      <c r="J66" s="9">
        <f t="shared" si="60"/>
        <v>0</v>
      </c>
      <c r="K66" s="9">
        <f t="shared" si="60"/>
        <v>202.9</v>
      </c>
      <c r="L66" s="9">
        <f t="shared" si="62"/>
        <v>202.9</v>
      </c>
      <c r="M66" s="9">
        <f t="shared" si="60"/>
        <v>0</v>
      </c>
      <c r="N66" s="9">
        <f t="shared" si="60"/>
        <v>202.9</v>
      </c>
    </row>
    <row r="67" spans="1:14" ht="18" customHeight="1" outlineLevel="4" x14ac:dyDescent="0.25">
      <c r="A67" s="262" t="s">
        <v>516</v>
      </c>
      <c r="B67" s="262" t="s">
        <v>520</v>
      </c>
      <c r="C67" s="262" t="s">
        <v>28</v>
      </c>
      <c r="D67" s="262"/>
      <c r="E67" s="236" t="s">
        <v>29</v>
      </c>
      <c r="F67" s="9">
        <f t="shared" ref="F67:N67" si="63">F68+F70</f>
        <v>320.89999999999998</v>
      </c>
      <c r="G67" s="9">
        <f t="shared" ref="G67:H67" si="64">G68+G70</f>
        <v>0</v>
      </c>
      <c r="H67" s="9">
        <f t="shared" si="64"/>
        <v>320.89999999999998</v>
      </c>
      <c r="I67" s="9">
        <f t="shared" si="63"/>
        <v>202.9</v>
      </c>
      <c r="J67" s="9">
        <f t="shared" si="63"/>
        <v>0</v>
      </c>
      <c r="K67" s="9">
        <f t="shared" si="63"/>
        <v>202.9</v>
      </c>
      <c r="L67" s="9">
        <f t="shared" si="63"/>
        <v>202.9</v>
      </c>
      <c r="M67" s="9">
        <f t="shared" si="63"/>
        <v>0</v>
      </c>
      <c r="N67" s="9">
        <f t="shared" si="63"/>
        <v>202.9</v>
      </c>
    </row>
    <row r="68" spans="1:14" s="35" customFormat="1" ht="47.25" outlineLevel="5" x14ac:dyDescent="0.25">
      <c r="A68" s="264" t="s">
        <v>516</v>
      </c>
      <c r="B68" s="264" t="s">
        <v>520</v>
      </c>
      <c r="C68" s="264" t="s">
        <v>30</v>
      </c>
      <c r="D68" s="264"/>
      <c r="E68" s="238" t="s">
        <v>31</v>
      </c>
      <c r="F68" s="23">
        <f t="shared" ref="F68:N68" si="65">F69</f>
        <v>291.7</v>
      </c>
      <c r="G68" s="23">
        <f t="shared" si="65"/>
        <v>0</v>
      </c>
      <c r="H68" s="23">
        <f t="shared" si="65"/>
        <v>291.7</v>
      </c>
      <c r="I68" s="23">
        <f t="shared" si="65"/>
        <v>202.9</v>
      </c>
      <c r="J68" s="23">
        <f t="shared" si="65"/>
        <v>0</v>
      </c>
      <c r="K68" s="23">
        <f t="shared" si="65"/>
        <v>202.9</v>
      </c>
      <c r="L68" s="23">
        <f t="shared" si="65"/>
        <v>202.9</v>
      </c>
      <c r="M68" s="23">
        <f t="shared" si="65"/>
        <v>0</v>
      </c>
      <c r="N68" s="23">
        <f t="shared" si="65"/>
        <v>202.9</v>
      </c>
    </row>
    <row r="69" spans="1:14" s="35" customFormat="1" ht="47.25" outlineLevel="7" x14ac:dyDescent="0.25">
      <c r="A69" s="265" t="s">
        <v>516</v>
      </c>
      <c r="B69" s="265" t="s">
        <v>520</v>
      </c>
      <c r="C69" s="265" t="s">
        <v>30</v>
      </c>
      <c r="D69" s="265" t="s">
        <v>4</v>
      </c>
      <c r="E69" s="239" t="s">
        <v>5</v>
      </c>
      <c r="F69" s="24">
        <v>291.7</v>
      </c>
      <c r="G69" s="24"/>
      <c r="H69" s="24">
        <f>SUM(F69:G69)</f>
        <v>291.7</v>
      </c>
      <c r="I69" s="24">
        <v>202.9</v>
      </c>
      <c r="J69" s="24"/>
      <c r="K69" s="24">
        <f>SUM(I69:J69)</f>
        <v>202.9</v>
      </c>
      <c r="L69" s="24">
        <v>202.9</v>
      </c>
      <c r="M69" s="24"/>
      <c r="N69" s="24">
        <f>SUM(L69:M69)</f>
        <v>202.9</v>
      </c>
    </row>
    <row r="70" spans="1:14" s="35" customFormat="1" ht="31.5" outlineLevel="5" x14ac:dyDescent="0.25">
      <c r="A70" s="264" t="s">
        <v>516</v>
      </c>
      <c r="B70" s="264" t="s">
        <v>520</v>
      </c>
      <c r="C70" s="264" t="s">
        <v>32</v>
      </c>
      <c r="D70" s="264"/>
      <c r="E70" s="238" t="s">
        <v>33</v>
      </c>
      <c r="F70" s="23">
        <f t="shared" ref="F70:M70" si="66">F71</f>
        <v>29.2</v>
      </c>
      <c r="G70" s="23">
        <f t="shared" si="66"/>
        <v>0</v>
      </c>
      <c r="H70" s="23">
        <f t="shared" si="66"/>
        <v>29.2</v>
      </c>
      <c r="I70" s="23">
        <f t="shared" si="66"/>
        <v>0</v>
      </c>
      <c r="J70" s="23">
        <f t="shared" si="66"/>
        <v>0</v>
      </c>
      <c r="K70" s="23"/>
      <c r="L70" s="23">
        <f t="shared" si="66"/>
        <v>0</v>
      </c>
      <c r="M70" s="23">
        <f t="shared" si="66"/>
        <v>0</v>
      </c>
      <c r="N70" s="23"/>
    </row>
    <row r="71" spans="1:14" s="35" customFormat="1" ht="47.25" outlineLevel="7" x14ac:dyDescent="0.25">
      <c r="A71" s="265" t="s">
        <v>516</v>
      </c>
      <c r="B71" s="265" t="s">
        <v>520</v>
      </c>
      <c r="C71" s="265" t="s">
        <v>32</v>
      </c>
      <c r="D71" s="265" t="s">
        <v>4</v>
      </c>
      <c r="E71" s="239" t="s">
        <v>5</v>
      </c>
      <c r="F71" s="24">
        <v>29.2</v>
      </c>
      <c r="G71" s="24"/>
      <c r="H71" s="24">
        <f>SUM(F71:G71)</f>
        <v>29.2</v>
      </c>
      <c r="I71" s="24"/>
      <c r="J71" s="24"/>
      <c r="K71" s="24"/>
      <c r="L71" s="24"/>
      <c r="M71" s="24"/>
      <c r="N71" s="24"/>
    </row>
    <row r="72" spans="1:14" ht="31.5" outlineLevel="2" x14ac:dyDescent="0.25">
      <c r="A72" s="262" t="s">
        <v>516</v>
      </c>
      <c r="B72" s="262" t="s">
        <v>520</v>
      </c>
      <c r="C72" s="262" t="s">
        <v>34</v>
      </c>
      <c r="D72" s="262"/>
      <c r="E72" s="236" t="s">
        <v>35</v>
      </c>
      <c r="F72" s="9">
        <f t="shared" ref="F72:N73" si="67">F73</f>
        <v>114770.37000000002</v>
      </c>
      <c r="G72" s="9">
        <f t="shared" si="67"/>
        <v>0</v>
      </c>
      <c r="H72" s="9">
        <f t="shared" si="67"/>
        <v>114770.37000000002</v>
      </c>
      <c r="I72" s="9">
        <f t="shared" ref="I72:I73" si="68">I73</f>
        <v>118706.22000000002</v>
      </c>
      <c r="J72" s="9">
        <f t="shared" si="67"/>
        <v>0</v>
      </c>
      <c r="K72" s="9">
        <f t="shared" si="67"/>
        <v>118706.22000000002</v>
      </c>
      <c r="L72" s="9">
        <f t="shared" ref="L72:L73" si="69">L73</f>
        <v>122710.12000000002</v>
      </c>
      <c r="M72" s="9">
        <f t="shared" si="67"/>
        <v>0</v>
      </c>
      <c r="N72" s="9">
        <f t="shared" si="67"/>
        <v>122710.12000000002</v>
      </c>
    </row>
    <row r="73" spans="1:14" ht="32.25" customHeight="1" outlineLevel="3" x14ac:dyDescent="0.25">
      <c r="A73" s="262" t="s">
        <v>516</v>
      </c>
      <c r="B73" s="262" t="s">
        <v>520</v>
      </c>
      <c r="C73" s="262" t="s">
        <v>36</v>
      </c>
      <c r="D73" s="262"/>
      <c r="E73" s="236" t="s">
        <v>37</v>
      </c>
      <c r="F73" s="9">
        <f t="shared" si="67"/>
        <v>114770.37000000002</v>
      </c>
      <c r="G73" s="9">
        <f t="shared" si="67"/>
        <v>0</v>
      </c>
      <c r="H73" s="9">
        <f t="shared" si="67"/>
        <v>114770.37000000002</v>
      </c>
      <c r="I73" s="9">
        <f t="shared" si="68"/>
        <v>118706.22000000002</v>
      </c>
      <c r="J73" s="9">
        <f t="shared" si="67"/>
        <v>0</v>
      </c>
      <c r="K73" s="9">
        <f t="shared" si="67"/>
        <v>118706.22000000002</v>
      </c>
      <c r="L73" s="9">
        <f t="shared" si="69"/>
        <v>122710.12000000002</v>
      </c>
      <c r="M73" s="9">
        <f t="shared" si="67"/>
        <v>0</v>
      </c>
      <c r="N73" s="9">
        <f t="shared" si="67"/>
        <v>122710.12000000002</v>
      </c>
    </row>
    <row r="74" spans="1:14" ht="31.5" outlineLevel="4" x14ac:dyDescent="0.25">
      <c r="A74" s="262" t="s">
        <v>516</v>
      </c>
      <c r="B74" s="262" t="s">
        <v>520</v>
      </c>
      <c r="C74" s="262" t="s">
        <v>38</v>
      </c>
      <c r="D74" s="262"/>
      <c r="E74" s="236" t="s">
        <v>39</v>
      </c>
      <c r="F74" s="9">
        <f>F75+F79+F81+F83+F85+F88+F91+F93</f>
        <v>114770.37000000002</v>
      </c>
      <c r="G74" s="9">
        <f t="shared" ref="G74:H74" si="70">G75+G79+G81+G83+G85+G88+G91+G93</f>
        <v>0</v>
      </c>
      <c r="H74" s="9">
        <f t="shared" si="70"/>
        <v>114770.37000000002</v>
      </c>
      <c r="I74" s="9">
        <f t="shared" ref="I74:L74" si="71">I75+I79+I81+I83+I85+I88+I91+I93</f>
        <v>118706.22000000002</v>
      </c>
      <c r="J74" s="9">
        <f t="shared" ref="J74" si="72">J75+J79+J81+J83+J85+J88+J91+J93</f>
        <v>0</v>
      </c>
      <c r="K74" s="9">
        <f t="shared" ref="K74" si="73">K75+K79+K81+K83+K85+K88+K91+K93</f>
        <v>118706.22000000002</v>
      </c>
      <c r="L74" s="9">
        <f t="shared" si="71"/>
        <v>122710.12000000002</v>
      </c>
      <c r="M74" s="9">
        <f t="shared" ref="M74" si="74">M75+M79+M81+M83+M85+M88+M91+M93</f>
        <v>0</v>
      </c>
      <c r="N74" s="9">
        <f t="shared" ref="N74" si="75">N75+N79+N81+N83+N85+N88+N91+N93</f>
        <v>122710.12000000002</v>
      </c>
    </row>
    <row r="75" spans="1:14" ht="15.75" outlineLevel="5" x14ac:dyDescent="0.25">
      <c r="A75" s="262" t="s">
        <v>516</v>
      </c>
      <c r="B75" s="262" t="s">
        <v>520</v>
      </c>
      <c r="C75" s="262" t="s">
        <v>40</v>
      </c>
      <c r="D75" s="262"/>
      <c r="E75" s="236" t="s">
        <v>41</v>
      </c>
      <c r="F75" s="9">
        <f>F76+F77+F78</f>
        <v>107849</v>
      </c>
      <c r="G75" s="9">
        <f t="shared" ref="G75:H75" si="76">G76+G77+G78</f>
        <v>0</v>
      </c>
      <c r="H75" s="9">
        <f t="shared" si="76"/>
        <v>107849</v>
      </c>
      <c r="I75" s="9">
        <f>I76+I77+I78</f>
        <v>111795.09999999999</v>
      </c>
      <c r="J75" s="9">
        <f t="shared" ref="J75" si="77">J76+J77+J78</f>
        <v>0</v>
      </c>
      <c r="K75" s="9">
        <f t="shared" ref="K75" si="78">K76+K77+K78</f>
        <v>111795.09999999999</v>
      </c>
      <c r="L75" s="9">
        <f>L76+L77+L78</f>
        <v>115899</v>
      </c>
      <c r="M75" s="9">
        <f t="shared" ref="M75" si="79">M76+M77+M78</f>
        <v>0</v>
      </c>
      <c r="N75" s="9">
        <f t="shared" ref="N75" si="80">N76+N77+N78</f>
        <v>115899</v>
      </c>
    </row>
    <row r="76" spans="1:14" ht="47.25" outlineLevel="7" x14ac:dyDescent="0.25">
      <c r="A76" s="263" t="s">
        <v>516</v>
      </c>
      <c r="B76" s="263" t="s">
        <v>520</v>
      </c>
      <c r="C76" s="263" t="s">
        <v>40</v>
      </c>
      <c r="D76" s="263" t="s">
        <v>4</v>
      </c>
      <c r="E76" s="155" t="s">
        <v>5</v>
      </c>
      <c r="F76" s="11">
        <v>98652.800000000003</v>
      </c>
      <c r="G76" s="11"/>
      <c r="H76" s="11">
        <f t="shared" ref="H76:H78" si="81">SUM(F76:G76)</f>
        <v>98652.800000000003</v>
      </c>
      <c r="I76" s="11">
        <v>102598.9</v>
      </c>
      <c r="J76" s="11"/>
      <c r="K76" s="11">
        <f t="shared" ref="K76:K78" si="82">SUM(I76:J76)</f>
        <v>102598.9</v>
      </c>
      <c r="L76" s="11">
        <v>106702.8</v>
      </c>
      <c r="M76" s="11"/>
      <c r="N76" s="11">
        <f t="shared" ref="N76:N78" si="83">SUM(L76:M76)</f>
        <v>106702.8</v>
      </c>
    </row>
    <row r="77" spans="1:14" ht="15.75" outlineLevel="7" x14ac:dyDescent="0.25">
      <c r="A77" s="263" t="s">
        <v>516</v>
      </c>
      <c r="B77" s="263" t="s">
        <v>520</v>
      </c>
      <c r="C77" s="263" t="s">
        <v>40</v>
      </c>
      <c r="D77" s="263" t="s">
        <v>7</v>
      </c>
      <c r="E77" s="155" t="s">
        <v>8</v>
      </c>
      <c r="F77" s="11">
        <v>8987.4</v>
      </c>
      <c r="G77" s="11"/>
      <c r="H77" s="11">
        <f t="shared" si="81"/>
        <v>8987.4</v>
      </c>
      <c r="I77" s="11">
        <v>8987.4</v>
      </c>
      <c r="J77" s="11"/>
      <c r="K77" s="11">
        <f t="shared" si="82"/>
        <v>8987.4</v>
      </c>
      <c r="L77" s="11">
        <v>8987.4</v>
      </c>
      <c r="M77" s="11"/>
      <c r="N77" s="11">
        <f t="shared" si="83"/>
        <v>8987.4</v>
      </c>
    </row>
    <row r="78" spans="1:14" ht="15.75" outlineLevel="7" x14ac:dyDescent="0.25">
      <c r="A78" s="263" t="s">
        <v>516</v>
      </c>
      <c r="B78" s="263" t="s">
        <v>520</v>
      </c>
      <c r="C78" s="263" t="s">
        <v>40</v>
      </c>
      <c r="D78" s="263" t="s">
        <v>15</v>
      </c>
      <c r="E78" s="155" t="s">
        <v>16</v>
      </c>
      <c r="F78" s="11">
        <v>208.8</v>
      </c>
      <c r="G78" s="11"/>
      <c r="H78" s="11">
        <f t="shared" si="81"/>
        <v>208.8</v>
      </c>
      <c r="I78" s="11">
        <v>208.8</v>
      </c>
      <c r="J78" s="11"/>
      <c r="K78" s="11">
        <f t="shared" si="82"/>
        <v>208.8</v>
      </c>
      <c r="L78" s="11">
        <v>208.8</v>
      </c>
      <c r="M78" s="11"/>
      <c r="N78" s="11">
        <f t="shared" si="83"/>
        <v>208.8</v>
      </c>
    </row>
    <row r="79" spans="1:14" ht="15.75" outlineLevel="5" x14ac:dyDescent="0.25">
      <c r="A79" s="262" t="s">
        <v>516</v>
      </c>
      <c r="B79" s="262" t="s">
        <v>520</v>
      </c>
      <c r="C79" s="262" t="s">
        <v>42</v>
      </c>
      <c r="D79" s="262"/>
      <c r="E79" s="236" t="s">
        <v>10</v>
      </c>
      <c r="F79" s="9">
        <f t="shared" ref="F79:N79" si="84">F80</f>
        <v>720</v>
      </c>
      <c r="G79" s="9">
        <f t="shared" si="84"/>
        <v>0</v>
      </c>
      <c r="H79" s="9">
        <f t="shared" si="84"/>
        <v>720</v>
      </c>
      <c r="I79" s="9">
        <f t="shared" si="84"/>
        <v>450</v>
      </c>
      <c r="J79" s="9">
        <f t="shared" si="84"/>
        <v>0</v>
      </c>
      <c r="K79" s="9">
        <f t="shared" si="84"/>
        <v>450</v>
      </c>
      <c r="L79" s="9">
        <f t="shared" si="84"/>
        <v>350</v>
      </c>
      <c r="M79" s="9">
        <f t="shared" si="84"/>
        <v>0</v>
      </c>
      <c r="N79" s="9">
        <f t="shared" si="84"/>
        <v>350</v>
      </c>
    </row>
    <row r="80" spans="1:14" ht="15.75" outlineLevel="7" x14ac:dyDescent="0.25">
      <c r="A80" s="263" t="s">
        <v>516</v>
      </c>
      <c r="B80" s="263" t="s">
        <v>520</v>
      </c>
      <c r="C80" s="263" t="s">
        <v>42</v>
      </c>
      <c r="D80" s="263" t="s">
        <v>7</v>
      </c>
      <c r="E80" s="155" t="s">
        <v>8</v>
      </c>
      <c r="F80" s="11">
        <v>720</v>
      </c>
      <c r="G80" s="11"/>
      <c r="H80" s="11">
        <f>SUM(F80:G80)</f>
        <v>720</v>
      </c>
      <c r="I80" s="11">
        <v>450</v>
      </c>
      <c r="J80" s="11"/>
      <c r="K80" s="11">
        <f>SUM(I80:J80)</f>
        <v>450</v>
      </c>
      <c r="L80" s="11">
        <v>350</v>
      </c>
      <c r="M80" s="11"/>
      <c r="N80" s="11">
        <f>SUM(L80:M80)</f>
        <v>350</v>
      </c>
    </row>
    <row r="81" spans="1:14" s="35" customFormat="1" ht="47.25" outlineLevel="5" x14ac:dyDescent="0.25">
      <c r="A81" s="264" t="s">
        <v>516</v>
      </c>
      <c r="B81" s="264" t="s">
        <v>520</v>
      </c>
      <c r="C81" s="264" t="s">
        <v>43</v>
      </c>
      <c r="D81" s="264"/>
      <c r="E81" s="238" t="s">
        <v>522</v>
      </c>
      <c r="F81" s="23">
        <f t="shared" ref="F81:N81" si="85">F82</f>
        <v>18.2</v>
      </c>
      <c r="G81" s="23">
        <f t="shared" si="85"/>
        <v>0</v>
      </c>
      <c r="H81" s="23">
        <f t="shared" si="85"/>
        <v>18.2</v>
      </c>
      <c r="I81" s="23">
        <f t="shared" si="85"/>
        <v>19.100000000000001</v>
      </c>
      <c r="J81" s="23">
        <f t="shared" si="85"/>
        <v>0</v>
      </c>
      <c r="K81" s="23">
        <f t="shared" si="85"/>
        <v>19.100000000000001</v>
      </c>
      <c r="L81" s="23">
        <f t="shared" si="85"/>
        <v>19.100000000000001</v>
      </c>
      <c r="M81" s="23">
        <f t="shared" si="85"/>
        <v>0</v>
      </c>
      <c r="N81" s="23">
        <f t="shared" si="85"/>
        <v>19.100000000000001</v>
      </c>
    </row>
    <row r="82" spans="1:14" s="35" customFormat="1" ht="47.25" outlineLevel="7" x14ac:dyDescent="0.25">
      <c r="A82" s="265" t="s">
        <v>516</v>
      </c>
      <c r="B82" s="265" t="s">
        <v>520</v>
      </c>
      <c r="C82" s="265" t="s">
        <v>43</v>
      </c>
      <c r="D82" s="265" t="s">
        <v>4</v>
      </c>
      <c r="E82" s="239" t="s">
        <v>5</v>
      </c>
      <c r="F82" s="24">
        <v>18.2</v>
      </c>
      <c r="G82" s="24"/>
      <c r="H82" s="24">
        <f>SUM(F82:G82)</f>
        <v>18.2</v>
      </c>
      <c r="I82" s="24">
        <v>19.100000000000001</v>
      </c>
      <c r="J82" s="24"/>
      <c r="K82" s="24">
        <f>SUM(I82:J82)</f>
        <v>19.100000000000001</v>
      </c>
      <c r="L82" s="24">
        <v>19.100000000000001</v>
      </c>
      <c r="M82" s="24"/>
      <c r="N82" s="24">
        <f>SUM(L82:M82)</f>
        <v>19.100000000000001</v>
      </c>
    </row>
    <row r="83" spans="1:14" s="35" customFormat="1" ht="15.75" outlineLevel="5" x14ac:dyDescent="0.25">
      <c r="A83" s="264" t="s">
        <v>516</v>
      </c>
      <c r="B83" s="264" t="s">
        <v>520</v>
      </c>
      <c r="C83" s="264" t="s">
        <v>44</v>
      </c>
      <c r="D83" s="264"/>
      <c r="E83" s="238" t="s">
        <v>45</v>
      </c>
      <c r="F83" s="23">
        <f t="shared" ref="F83:N83" si="86">F84</f>
        <v>70.3</v>
      </c>
      <c r="G83" s="23">
        <f t="shared" si="86"/>
        <v>0</v>
      </c>
      <c r="H83" s="23">
        <f t="shared" si="86"/>
        <v>70.3</v>
      </c>
      <c r="I83" s="23">
        <f t="shared" si="86"/>
        <v>70.3</v>
      </c>
      <c r="J83" s="23">
        <f t="shared" si="86"/>
        <v>0</v>
      </c>
      <c r="K83" s="23">
        <f t="shared" si="86"/>
        <v>70.3</v>
      </c>
      <c r="L83" s="23">
        <f t="shared" si="86"/>
        <v>70.3</v>
      </c>
      <c r="M83" s="23">
        <f t="shared" si="86"/>
        <v>0</v>
      </c>
      <c r="N83" s="23">
        <f t="shared" si="86"/>
        <v>70.3</v>
      </c>
    </row>
    <row r="84" spans="1:14" s="35" customFormat="1" ht="15.75" outlineLevel="7" x14ac:dyDescent="0.25">
      <c r="A84" s="265" t="s">
        <v>516</v>
      </c>
      <c r="B84" s="265" t="s">
        <v>520</v>
      </c>
      <c r="C84" s="265" t="s">
        <v>44</v>
      </c>
      <c r="D84" s="265" t="s">
        <v>7</v>
      </c>
      <c r="E84" s="239" t="s">
        <v>8</v>
      </c>
      <c r="F84" s="24">
        <v>70.3</v>
      </c>
      <c r="G84" s="24"/>
      <c r="H84" s="24">
        <f>SUM(F84:G84)</f>
        <v>70.3</v>
      </c>
      <c r="I84" s="24">
        <v>70.3</v>
      </c>
      <c r="J84" s="24"/>
      <c r="K84" s="24">
        <f>SUM(I84:J84)</f>
        <v>70.3</v>
      </c>
      <c r="L84" s="24">
        <v>70.3</v>
      </c>
      <c r="M84" s="24"/>
      <c r="N84" s="24">
        <f>SUM(L84:M84)</f>
        <v>70.3</v>
      </c>
    </row>
    <row r="85" spans="1:14" s="35" customFormat="1" ht="31.5" outlineLevel="5" x14ac:dyDescent="0.25">
      <c r="A85" s="264" t="s">
        <v>516</v>
      </c>
      <c r="B85" s="264" t="s">
        <v>520</v>
      </c>
      <c r="C85" s="264" t="s">
        <v>46</v>
      </c>
      <c r="D85" s="264"/>
      <c r="E85" s="238" t="s">
        <v>47</v>
      </c>
      <c r="F85" s="23">
        <f t="shared" ref="F85:N85" si="87">F86+F87</f>
        <v>310.60000000000002</v>
      </c>
      <c r="G85" s="23">
        <f t="shared" ref="G85:H85" si="88">G86+G87</f>
        <v>0</v>
      </c>
      <c r="H85" s="23">
        <f t="shared" si="88"/>
        <v>310.60000000000002</v>
      </c>
      <c r="I85" s="23">
        <f t="shared" si="87"/>
        <v>324</v>
      </c>
      <c r="J85" s="23">
        <f t="shared" si="87"/>
        <v>0</v>
      </c>
      <c r="K85" s="23">
        <f t="shared" si="87"/>
        <v>324</v>
      </c>
      <c r="L85" s="23">
        <f t="shared" si="87"/>
        <v>324</v>
      </c>
      <c r="M85" s="23">
        <f t="shared" si="87"/>
        <v>0</v>
      </c>
      <c r="N85" s="23">
        <f t="shared" si="87"/>
        <v>324</v>
      </c>
    </row>
    <row r="86" spans="1:14" s="35" customFormat="1" ht="47.25" outlineLevel="7" x14ac:dyDescent="0.25">
      <c r="A86" s="265" t="s">
        <v>516</v>
      </c>
      <c r="B86" s="265" t="s">
        <v>520</v>
      </c>
      <c r="C86" s="265" t="s">
        <v>46</v>
      </c>
      <c r="D86" s="265" t="s">
        <v>4</v>
      </c>
      <c r="E86" s="239" t="s">
        <v>5</v>
      </c>
      <c r="F86" s="24">
        <v>220.6</v>
      </c>
      <c r="G86" s="24"/>
      <c r="H86" s="24">
        <f t="shared" ref="H86:H87" si="89">SUM(F86:G86)</f>
        <v>220.6</v>
      </c>
      <c r="I86" s="24">
        <v>234</v>
      </c>
      <c r="J86" s="24"/>
      <c r="K86" s="24">
        <f t="shared" ref="K86:K87" si="90">SUM(I86:J86)</f>
        <v>234</v>
      </c>
      <c r="L86" s="24">
        <v>234</v>
      </c>
      <c r="M86" s="24"/>
      <c r="N86" s="24">
        <f t="shared" ref="N86:N87" si="91">SUM(L86:M86)</f>
        <v>234</v>
      </c>
    </row>
    <row r="87" spans="1:14" s="35" customFormat="1" ht="15.75" outlineLevel="7" x14ac:dyDescent="0.25">
      <c r="A87" s="265" t="s">
        <v>516</v>
      </c>
      <c r="B87" s="265" t="s">
        <v>520</v>
      </c>
      <c r="C87" s="265" t="s">
        <v>46</v>
      </c>
      <c r="D87" s="265" t="s">
        <v>7</v>
      </c>
      <c r="E87" s="239" t="s">
        <v>8</v>
      </c>
      <c r="F87" s="24">
        <v>90</v>
      </c>
      <c r="G87" s="24"/>
      <c r="H87" s="24">
        <f t="shared" si="89"/>
        <v>90</v>
      </c>
      <c r="I87" s="24">
        <v>90</v>
      </c>
      <c r="J87" s="24"/>
      <c r="K87" s="24">
        <f t="shared" si="90"/>
        <v>90</v>
      </c>
      <c r="L87" s="24">
        <v>90</v>
      </c>
      <c r="M87" s="24"/>
      <c r="N87" s="24">
        <f t="shared" si="91"/>
        <v>90</v>
      </c>
    </row>
    <row r="88" spans="1:14" s="35" customFormat="1" ht="31.5" outlineLevel="5" x14ac:dyDescent="0.25">
      <c r="A88" s="264" t="s">
        <v>516</v>
      </c>
      <c r="B88" s="264" t="s">
        <v>520</v>
      </c>
      <c r="C88" s="264" t="s">
        <v>48</v>
      </c>
      <c r="D88" s="264"/>
      <c r="E88" s="238" t="s">
        <v>458</v>
      </c>
      <c r="F88" s="23">
        <f>F89+F90</f>
        <v>5418.6</v>
      </c>
      <c r="G88" s="23">
        <f t="shared" ref="G88:H88" si="92">G89+G90</f>
        <v>0</v>
      </c>
      <c r="H88" s="23">
        <f t="shared" si="92"/>
        <v>5418.6</v>
      </c>
      <c r="I88" s="23">
        <f t="shared" ref="I88:L88" si="93">I89+I90</f>
        <v>5647.3</v>
      </c>
      <c r="J88" s="23">
        <f t="shared" ref="J88" si="94">J89+J90</f>
        <v>0</v>
      </c>
      <c r="K88" s="23">
        <f t="shared" ref="K88" si="95">K89+K90</f>
        <v>5647.3</v>
      </c>
      <c r="L88" s="23">
        <f t="shared" si="93"/>
        <v>5647.3</v>
      </c>
      <c r="M88" s="23">
        <f t="shared" ref="M88" si="96">M89+M90</f>
        <v>0</v>
      </c>
      <c r="N88" s="23">
        <f t="shared" ref="N88" si="97">N89+N90</f>
        <v>5647.3</v>
      </c>
    </row>
    <row r="89" spans="1:14" s="35" customFormat="1" ht="47.25" outlineLevel="7" x14ac:dyDescent="0.25">
      <c r="A89" s="265" t="s">
        <v>516</v>
      </c>
      <c r="B89" s="265" t="s">
        <v>520</v>
      </c>
      <c r="C89" s="265" t="s">
        <v>48</v>
      </c>
      <c r="D89" s="265" t="s">
        <v>4</v>
      </c>
      <c r="E89" s="239" t="s">
        <v>5</v>
      </c>
      <c r="F89" s="24">
        <v>5298.6</v>
      </c>
      <c r="G89" s="24"/>
      <c r="H89" s="24">
        <f t="shared" ref="H89:H90" si="98">SUM(F89:G89)</f>
        <v>5298.6</v>
      </c>
      <c r="I89" s="24">
        <v>5527.3</v>
      </c>
      <c r="J89" s="24"/>
      <c r="K89" s="24">
        <f t="shared" ref="K89:K90" si="99">SUM(I89:J89)</f>
        <v>5527.3</v>
      </c>
      <c r="L89" s="24">
        <v>5527.3</v>
      </c>
      <c r="M89" s="24"/>
      <c r="N89" s="24">
        <f t="shared" ref="N89:N90" si="100">SUM(L89:M89)</f>
        <v>5527.3</v>
      </c>
    </row>
    <row r="90" spans="1:14" s="35" customFormat="1" ht="15.75" outlineLevel="7" x14ac:dyDescent="0.25">
      <c r="A90" s="265" t="s">
        <v>516</v>
      </c>
      <c r="B90" s="265" t="s">
        <v>520</v>
      </c>
      <c r="C90" s="265" t="s">
        <v>48</v>
      </c>
      <c r="D90" s="265" t="s">
        <v>7</v>
      </c>
      <c r="E90" s="239" t="s">
        <v>8</v>
      </c>
      <c r="F90" s="24">
        <v>120</v>
      </c>
      <c r="G90" s="24"/>
      <c r="H90" s="24">
        <f t="shared" si="98"/>
        <v>120</v>
      </c>
      <c r="I90" s="24">
        <v>120</v>
      </c>
      <c r="J90" s="24"/>
      <c r="K90" s="24">
        <f t="shared" si="99"/>
        <v>120</v>
      </c>
      <c r="L90" s="24">
        <v>120</v>
      </c>
      <c r="M90" s="24"/>
      <c r="N90" s="24">
        <f t="shared" si="100"/>
        <v>120</v>
      </c>
    </row>
    <row r="91" spans="1:14" s="35" customFormat="1" ht="47.25" outlineLevel="5" x14ac:dyDescent="0.25">
      <c r="A91" s="264" t="s">
        <v>516</v>
      </c>
      <c r="B91" s="264" t="s">
        <v>520</v>
      </c>
      <c r="C91" s="264" t="s">
        <v>49</v>
      </c>
      <c r="D91" s="264"/>
      <c r="E91" s="238" t="s">
        <v>50</v>
      </c>
      <c r="F91" s="23">
        <f t="shared" ref="F91:N91" si="101">F92</f>
        <v>0.6</v>
      </c>
      <c r="G91" s="23">
        <f t="shared" si="101"/>
        <v>0</v>
      </c>
      <c r="H91" s="23">
        <f t="shared" si="101"/>
        <v>0.6</v>
      </c>
      <c r="I91" s="23">
        <f t="shared" si="101"/>
        <v>0.6</v>
      </c>
      <c r="J91" s="23">
        <f t="shared" si="101"/>
        <v>0</v>
      </c>
      <c r="K91" s="23">
        <f t="shared" si="101"/>
        <v>0.6</v>
      </c>
      <c r="L91" s="23">
        <f t="shared" si="101"/>
        <v>0.6</v>
      </c>
      <c r="M91" s="23">
        <f t="shared" si="101"/>
        <v>0</v>
      </c>
      <c r="N91" s="23">
        <f t="shared" si="101"/>
        <v>0.6</v>
      </c>
    </row>
    <row r="92" spans="1:14" s="35" customFormat="1" ht="47.25" outlineLevel="7" x14ac:dyDescent="0.25">
      <c r="A92" s="265" t="s">
        <v>516</v>
      </c>
      <c r="B92" s="265" t="s">
        <v>520</v>
      </c>
      <c r="C92" s="265" t="s">
        <v>49</v>
      </c>
      <c r="D92" s="265" t="s">
        <v>4</v>
      </c>
      <c r="E92" s="239" t="s">
        <v>5</v>
      </c>
      <c r="F92" s="24">
        <v>0.6</v>
      </c>
      <c r="G92" s="24"/>
      <c r="H92" s="24">
        <f>SUM(F92:G92)</f>
        <v>0.6</v>
      </c>
      <c r="I92" s="24">
        <v>0.6</v>
      </c>
      <c r="J92" s="24"/>
      <c r="K92" s="24">
        <f>SUM(I92:J92)</f>
        <v>0.6</v>
      </c>
      <c r="L92" s="24">
        <v>0.6</v>
      </c>
      <c r="M92" s="24"/>
      <c r="N92" s="24">
        <f>SUM(L92:M92)</f>
        <v>0.6</v>
      </c>
    </row>
    <row r="93" spans="1:14" s="35" customFormat="1" ht="31.5" outlineLevel="7" x14ac:dyDescent="0.25">
      <c r="A93" s="264" t="s">
        <v>516</v>
      </c>
      <c r="B93" s="264" t="s">
        <v>520</v>
      </c>
      <c r="C93" s="264" t="s">
        <v>626</v>
      </c>
      <c r="D93" s="264"/>
      <c r="E93" s="238" t="s">
        <v>840</v>
      </c>
      <c r="F93" s="23">
        <f>F94</f>
        <v>383.07</v>
      </c>
      <c r="G93" s="23">
        <f t="shared" ref="G93:H93" si="102">G94</f>
        <v>0</v>
      </c>
      <c r="H93" s="23">
        <f t="shared" si="102"/>
        <v>383.07</v>
      </c>
      <c r="I93" s="23">
        <f t="shared" ref="I93:L93" si="103">I94</f>
        <v>399.82</v>
      </c>
      <c r="J93" s="23">
        <f t="shared" ref="J93" si="104">J94</f>
        <v>0</v>
      </c>
      <c r="K93" s="23">
        <f t="shared" ref="K93" si="105">K94</f>
        <v>399.82</v>
      </c>
      <c r="L93" s="23">
        <f t="shared" si="103"/>
        <v>399.82</v>
      </c>
      <c r="M93" s="23">
        <f t="shared" ref="M93" si="106">M94</f>
        <v>0</v>
      </c>
      <c r="N93" s="23">
        <f t="shared" ref="N93" si="107">N94</f>
        <v>399.82</v>
      </c>
    </row>
    <row r="94" spans="1:14" s="35" customFormat="1" ht="47.25" outlineLevel="7" x14ac:dyDescent="0.25">
      <c r="A94" s="265" t="s">
        <v>516</v>
      </c>
      <c r="B94" s="265" t="s">
        <v>520</v>
      </c>
      <c r="C94" s="265" t="s">
        <v>626</v>
      </c>
      <c r="D94" s="265" t="s">
        <v>4</v>
      </c>
      <c r="E94" s="239" t="s">
        <v>5</v>
      </c>
      <c r="F94" s="24">
        <v>383.07</v>
      </c>
      <c r="G94" s="24"/>
      <c r="H94" s="24">
        <f>SUM(F94:G94)</f>
        <v>383.07</v>
      </c>
      <c r="I94" s="24">
        <v>399.82</v>
      </c>
      <c r="J94" s="24"/>
      <c r="K94" s="24">
        <f>SUM(I94:J94)</f>
        <v>399.82</v>
      </c>
      <c r="L94" s="24">
        <v>399.82</v>
      </c>
      <c r="M94" s="24"/>
      <c r="N94" s="24">
        <f>SUM(L94:M94)</f>
        <v>399.82</v>
      </c>
    </row>
    <row r="95" spans="1:14" ht="15.75" outlineLevel="1" x14ac:dyDescent="0.25">
      <c r="A95" s="262" t="s">
        <v>516</v>
      </c>
      <c r="B95" s="262" t="s">
        <v>523</v>
      </c>
      <c r="C95" s="262"/>
      <c r="D95" s="262"/>
      <c r="E95" s="236" t="s">
        <v>524</v>
      </c>
      <c r="F95" s="9">
        <f t="shared" ref="F95:N99" si="108">F96</f>
        <v>11.3</v>
      </c>
      <c r="G95" s="9">
        <f t="shared" si="108"/>
        <v>-7.6</v>
      </c>
      <c r="H95" s="9">
        <f t="shared" si="108"/>
        <v>3.7000000000000011</v>
      </c>
      <c r="I95" s="9">
        <f t="shared" ref="I95:I99" si="109">I96</f>
        <v>10.9</v>
      </c>
      <c r="J95" s="9">
        <f t="shared" si="108"/>
        <v>-7</v>
      </c>
      <c r="K95" s="9">
        <f t="shared" si="108"/>
        <v>3.9000000000000004</v>
      </c>
      <c r="L95" s="9">
        <f t="shared" ref="L95:L99" si="110">L96</f>
        <v>10.9</v>
      </c>
      <c r="M95" s="9">
        <f t="shared" si="108"/>
        <v>-7.4</v>
      </c>
      <c r="N95" s="9">
        <f t="shared" si="108"/>
        <v>3.5</v>
      </c>
    </row>
    <row r="96" spans="1:14" ht="31.5" outlineLevel="2" x14ac:dyDescent="0.25">
      <c r="A96" s="262" t="s">
        <v>516</v>
      </c>
      <c r="B96" s="262" t="s">
        <v>523</v>
      </c>
      <c r="C96" s="262" t="s">
        <v>34</v>
      </c>
      <c r="D96" s="262"/>
      <c r="E96" s="236" t="s">
        <v>35</v>
      </c>
      <c r="F96" s="9">
        <f t="shared" si="108"/>
        <v>11.3</v>
      </c>
      <c r="G96" s="9">
        <f t="shared" si="108"/>
        <v>-7.6</v>
      </c>
      <c r="H96" s="9">
        <f t="shared" si="108"/>
        <v>3.7000000000000011</v>
      </c>
      <c r="I96" s="9">
        <f t="shared" si="109"/>
        <v>10.9</v>
      </c>
      <c r="J96" s="9">
        <f t="shared" si="108"/>
        <v>-7</v>
      </c>
      <c r="K96" s="9">
        <f t="shared" si="108"/>
        <v>3.9000000000000004</v>
      </c>
      <c r="L96" s="9">
        <f t="shared" si="110"/>
        <v>10.9</v>
      </c>
      <c r="M96" s="9">
        <f t="shared" si="108"/>
        <v>-7.4</v>
      </c>
      <c r="N96" s="9">
        <f t="shared" si="108"/>
        <v>3.5</v>
      </c>
    </row>
    <row r="97" spans="1:15" ht="30" customHeight="1" outlineLevel="3" x14ac:dyDescent="0.25">
      <c r="A97" s="262" t="s">
        <v>516</v>
      </c>
      <c r="B97" s="262" t="s">
        <v>523</v>
      </c>
      <c r="C97" s="262" t="s">
        <v>36</v>
      </c>
      <c r="D97" s="262"/>
      <c r="E97" s="236" t="s">
        <v>37</v>
      </c>
      <c r="F97" s="9">
        <f t="shared" si="108"/>
        <v>11.3</v>
      </c>
      <c r="G97" s="9">
        <f t="shared" si="108"/>
        <v>-7.6</v>
      </c>
      <c r="H97" s="9">
        <f t="shared" si="108"/>
        <v>3.7000000000000011</v>
      </c>
      <c r="I97" s="9">
        <f t="shared" si="109"/>
        <v>10.9</v>
      </c>
      <c r="J97" s="9">
        <f t="shared" si="108"/>
        <v>-7</v>
      </c>
      <c r="K97" s="9">
        <f t="shared" si="108"/>
        <v>3.9000000000000004</v>
      </c>
      <c r="L97" s="9">
        <f t="shared" si="110"/>
        <v>10.9</v>
      </c>
      <c r="M97" s="9">
        <f t="shared" si="108"/>
        <v>-7.4</v>
      </c>
      <c r="N97" s="9">
        <f t="shared" si="108"/>
        <v>3.5</v>
      </c>
    </row>
    <row r="98" spans="1:15" ht="31.5" outlineLevel="4" x14ac:dyDescent="0.25">
      <c r="A98" s="262" t="s">
        <v>516</v>
      </c>
      <c r="B98" s="262" t="s">
        <v>523</v>
      </c>
      <c r="C98" s="262" t="s">
        <v>38</v>
      </c>
      <c r="D98" s="262"/>
      <c r="E98" s="236" t="s">
        <v>39</v>
      </c>
      <c r="F98" s="9">
        <f t="shared" si="108"/>
        <v>11.3</v>
      </c>
      <c r="G98" s="9">
        <f t="shared" si="108"/>
        <v>-7.6</v>
      </c>
      <c r="H98" s="9">
        <f t="shared" si="108"/>
        <v>3.7000000000000011</v>
      </c>
      <c r="I98" s="9">
        <f t="shared" si="109"/>
        <v>10.9</v>
      </c>
      <c r="J98" s="9">
        <f t="shared" si="108"/>
        <v>-7</v>
      </c>
      <c r="K98" s="9">
        <f t="shared" si="108"/>
        <v>3.9000000000000004</v>
      </c>
      <c r="L98" s="9">
        <f t="shared" si="110"/>
        <v>10.9</v>
      </c>
      <c r="M98" s="9">
        <f t="shared" si="108"/>
        <v>-7.4</v>
      </c>
      <c r="N98" s="9">
        <f t="shared" si="108"/>
        <v>3.5</v>
      </c>
    </row>
    <row r="99" spans="1:15" s="35" customFormat="1" ht="31.5" outlineLevel="5" x14ac:dyDescent="0.25">
      <c r="A99" s="264" t="s">
        <v>516</v>
      </c>
      <c r="B99" s="264" t="s">
        <v>523</v>
      </c>
      <c r="C99" s="264" t="s">
        <v>51</v>
      </c>
      <c r="D99" s="264"/>
      <c r="E99" s="238" t="s">
        <v>52</v>
      </c>
      <c r="F99" s="23">
        <f t="shared" si="108"/>
        <v>11.3</v>
      </c>
      <c r="G99" s="23">
        <f t="shared" si="108"/>
        <v>-7.6</v>
      </c>
      <c r="H99" s="23">
        <f t="shared" si="108"/>
        <v>3.7000000000000011</v>
      </c>
      <c r="I99" s="23">
        <f t="shared" si="109"/>
        <v>10.9</v>
      </c>
      <c r="J99" s="23">
        <f t="shared" si="108"/>
        <v>-7</v>
      </c>
      <c r="K99" s="23">
        <f t="shared" si="108"/>
        <v>3.9000000000000004</v>
      </c>
      <c r="L99" s="23">
        <f t="shared" si="110"/>
        <v>10.9</v>
      </c>
      <c r="M99" s="23">
        <f t="shared" si="108"/>
        <v>-7.4</v>
      </c>
      <c r="N99" s="23">
        <f t="shared" si="108"/>
        <v>3.5</v>
      </c>
    </row>
    <row r="100" spans="1:15" s="35" customFormat="1" ht="15.75" outlineLevel="7" x14ac:dyDescent="0.25">
      <c r="A100" s="265" t="s">
        <v>516</v>
      </c>
      <c r="B100" s="265" t="s">
        <v>523</v>
      </c>
      <c r="C100" s="265" t="s">
        <v>51</v>
      </c>
      <c r="D100" s="265" t="s">
        <v>7</v>
      </c>
      <c r="E100" s="239" t="s">
        <v>8</v>
      </c>
      <c r="F100" s="24">
        <v>11.3</v>
      </c>
      <c r="G100" s="218">
        <v>-7.6</v>
      </c>
      <c r="H100" s="24">
        <f>SUM(F100:G100)</f>
        <v>3.7000000000000011</v>
      </c>
      <c r="I100" s="24">
        <v>10.9</v>
      </c>
      <c r="J100" s="218">
        <v>-7</v>
      </c>
      <c r="K100" s="24">
        <f>SUM(I100:J100)</f>
        <v>3.9000000000000004</v>
      </c>
      <c r="L100" s="24">
        <v>10.9</v>
      </c>
      <c r="M100" s="218">
        <v>-7.4</v>
      </c>
      <c r="N100" s="24">
        <f>SUM(L100:M100)</f>
        <v>3.5</v>
      </c>
      <c r="O100" s="258"/>
    </row>
    <row r="101" spans="1:15" ht="15.75" outlineLevel="1" x14ac:dyDescent="0.25">
      <c r="A101" s="262" t="s">
        <v>516</v>
      </c>
      <c r="B101" s="262" t="s">
        <v>525</v>
      </c>
      <c r="C101" s="262"/>
      <c r="D101" s="262"/>
      <c r="E101" s="236" t="s">
        <v>526</v>
      </c>
      <c r="F101" s="9">
        <f t="shared" ref="F101:N103" si="111">F102</f>
        <v>7000</v>
      </c>
      <c r="G101" s="9">
        <f t="shared" si="111"/>
        <v>3000</v>
      </c>
      <c r="H101" s="9">
        <f t="shared" si="111"/>
        <v>10000</v>
      </c>
      <c r="I101" s="9">
        <f t="shared" ref="I101:I103" si="112">I102</f>
        <v>4000</v>
      </c>
      <c r="J101" s="9">
        <f t="shared" si="111"/>
        <v>0</v>
      </c>
      <c r="K101" s="9">
        <f t="shared" si="111"/>
        <v>4000</v>
      </c>
      <c r="L101" s="9">
        <f t="shared" ref="L101:L103" si="113">L102</f>
        <v>4800</v>
      </c>
      <c r="M101" s="9">
        <f t="shared" si="111"/>
        <v>0</v>
      </c>
      <c r="N101" s="9">
        <f t="shared" si="111"/>
        <v>4800</v>
      </c>
    </row>
    <row r="102" spans="1:15" ht="31.5" outlineLevel="2" x14ac:dyDescent="0.25">
      <c r="A102" s="262" t="s">
        <v>516</v>
      </c>
      <c r="B102" s="262" t="s">
        <v>525</v>
      </c>
      <c r="C102" s="262" t="s">
        <v>11</v>
      </c>
      <c r="D102" s="262"/>
      <c r="E102" s="236" t="s">
        <v>12</v>
      </c>
      <c r="F102" s="9">
        <f t="shared" si="111"/>
        <v>7000</v>
      </c>
      <c r="G102" s="9">
        <f t="shared" si="111"/>
        <v>3000</v>
      </c>
      <c r="H102" s="9">
        <f t="shared" si="111"/>
        <v>10000</v>
      </c>
      <c r="I102" s="9">
        <f t="shared" si="112"/>
        <v>4000</v>
      </c>
      <c r="J102" s="9">
        <f t="shared" si="111"/>
        <v>0</v>
      </c>
      <c r="K102" s="9">
        <f t="shared" si="111"/>
        <v>4000</v>
      </c>
      <c r="L102" s="9">
        <f t="shared" si="113"/>
        <v>4800</v>
      </c>
      <c r="M102" s="9">
        <f t="shared" si="111"/>
        <v>0</v>
      </c>
      <c r="N102" s="9">
        <f t="shared" si="111"/>
        <v>4800</v>
      </c>
    </row>
    <row r="103" spans="1:15" ht="15.75" outlineLevel="3" x14ac:dyDescent="0.25">
      <c r="A103" s="262" t="s">
        <v>516</v>
      </c>
      <c r="B103" s="262" t="s">
        <v>525</v>
      </c>
      <c r="C103" s="262" t="s">
        <v>53</v>
      </c>
      <c r="D103" s="262"/>
      <c r="E103" s="236" t="s">
        <v>493</v>
      </c>
      <c r="F103" s="9">
        <f t="shared" si="111"/>
        <v>7000</v>
      </c>
      <c r="G103" s="9">
        <f t="shared" si="111"/>
        <v>3000</v>
      </c>
      <c r="H103" s="9">
        <f t="shared" si="111"/>
        <v>10000</v>
      </c>
      <c r="I103" s="9">
        <f t="shared" si="112"/>
        <v>4000</v>
      </c>
      <c r="J103" s="9">
        <f t="shared" si="111"/>
        <v>0</v>
      </c>
      <c r="K103" s="9">
        <f t="shared" si="111"/>
        <v>4000</v>
      </c>
      <c r="L103" s="9">
        <f t="shared" si="113"/>
        <v>4800</v>
      </c>
      <c r="M103" s="9">
        <f t="shared" si="111"/>
        <v>0</v>
      </c>
      <c r="N103" s="9">
        <f t="shared" si="111"/>
        <v>4800</v>
      </c>
    </row>
    <row r="104" spans="1:15" ht="15.75" outlineLevel="7" x14ac:dyDescent="0.25">
      <c r="A104" s="263" t="s">
        <v>516</v>
      </c>
      <c r="B104" s="263" t="s">
        <v>525</v>
      </c>
      <c r="C104" s="263" t="s">
        <v>53</v>
      </c>
      <c r="D104" s="263" t="s">
        <v>15</v>
      </c>
      <c r="E104" s="155" t="s">
        <v>16</v>
      </c>
      <c r="F104" s="11">
        <v>7000</v>
      </c>
      <c r="G104" s="165">
        <v>3000</v>
      </c>
      <c r="H104" s="11">
        <f>SUM(F104:G104)</f>
        <v>10000</v>
      </c>
      <c r="I104" s="11">
        <v>4000</v>
      </c>
      <c r="J104" s="11"/>
      <c r="K104" s="11">
        <f>SUM(I104:J104)</f>
        <v>4000</v>
      </c>
      <c r="L104" s="11">
        <v>4800</v>
      </c>
      <c r="M104" s="11"/>
      <c r="N104" s="11">
        <f>SUM(L104:M104)</f>
        <v>4800</v>
      </c>
    </row>
    <row r="105" spans="1:15" ht="15.75" outlineLevel="1" x14ac:dyDescent="0.25">
      <c r="A105" s="262" t="s">
        <v>516</v>
      </c>
      <c r="B105" s="262" t="s">
        <v>506</v>
      </c>
      <c r="C105" s="262"/>
      <c r="D105" s="262"/>
      <c r="E105" s="236" t="s">
        <v>507</v>
      </c>
      <c r="F105" s="9">
        <f t="shared" ref="F105:N105" si="114">F106+F114+F128+F154</f>
        <v>310658.59912999999</v>
      </c>
      <c r="G105" s="9">
        <f t="shared" ref="G105:H105" si="115">G106+G114+G128+G154</f>
        <v>-236041.19912999999</v>
      </c>
      <c r="H105" s="9">
        <f t="shared" si="115"/>
        <v>74617.399999999994</v>
      </c>
      <c r="I105" s="9">
        <f t="shared" si="114"/>
        <v>129694.7</v>
      </c>
      <c r="J105" s="9">
        <f t="shared" si="114"/>
        <v>0</v>
      </c>
      <c r="K105" s="9">
        <f t="shared" si="114"/>
        <v>129694.7</v>
      </c>
      <c r="L105" s="9">
        <f t="shared" si="114"/>
        <v>72970.599999999991</v>
      </c>
      <c r="M105" s="9">
        <f t="shared" si="114"/>
        <v>0</v>
      </c>
      <c r="N105" s="9">
        <f t="shared" si="114"/>
        <v>72970.599999999991</v>
      </c>
    </row>
    <row r="106" spans="1:15" ht="31.5" outlineLevel="2" x14ac:dyDescent="0.25">
      <c r="A106" s="262" t="s">
        <v>516</v>
      </c>
      <c r="B106" s="262" t="s">
        <v>506</v>
      </c>
      <c r="C106" s="262" t="s">
        <v>54</v>
      </c>
      <c r="D106" s="262"/>
      <c r="E106" s="236" t="s">
        <v>55</v>
      </c>
      <c r="F106" s="9">
        <f t="shared" ref="F106:N106" si="116">F107</f>
        <v>365</v>
      </c>
      <c r="G106" s="9">
        <f t="shared" si="116"/>
        <v>0</v>
      </c>
      <c r="H106" s="9">
        <f t="shared" si="116"/>
        <v>365</v>
      </c>
      <c r="I106" s="9">
        <f t="shared" si="116"/>
        <v>342.5</v>
      </c>
      <c r="J106" s="9">
        <f t="shared" si="116"/>
        <v>0</v>
      </c>
      <c r="K106" s="9">
        <f t="shared" si="116"/>
        <v>342.5</v>
      </c>
      <c r="L106" s="9">
        <f t="shared" si="116"/>
        <v>342.5</v>
      </c>
      <c r="M106" s="9">
        <f t="shared" si="116"/>
        <v>0</v>
      </c>
      <c r="N106" s="9">
        <f t="shared" si="116"/>
        <v>342.5</v>
      </c>
    </row>
    <row r="107" spans="1:15" ht="18.75" customHeight="1" outlineLevel="3" x14ac:dyDescent="0.25">
      <c r="A107" s="262" t="s">
        <v>516</v>
      </c>
      <c r="B107" s="262" t="s">
        <v>506</v>
      </c>
      <c r="C107" s="262" t="s">
        <v>56</v>
      </c>
      <c r="D107" s="262"/>
      <c r="E107" s="236" t="s">
        <v>57</v>
      </c>
      <c r="F107" s="9">
        <f>F111+F108</f>
        <v>365</v>
      </c>
      <c r="G107" s="9">
        <f t="shared" ref="G107:H107" si="117">G111+G108</f>
        <v>0</v>
      </c>
      <c r="H107" s="9">
        <f t="shared" si="117"/>
        <v>365</v>
      </c>
      <c r="I107" s="9">
        <f t="shared" ref="I107:L107" si="118">I111+I108</f>
        <v>342.5</v>
      </c>
      <c r="J107" s="9">
        <f t="shared" ref="J107" si="119">J111+J108</f>
        <v>0</v>
      </c>
      <c r="K107" s="9">
        <f t="shared" ref="K107" si="120">K111+K108</f>
        <v>342.5</v>
      </c>
      <c r="L107" s="9">
        <f t="shared" si="118"/>
        <v>342.5</v>
      </c>
      <c r="M107" s="9">
        <f t="shared" ref="M107" si="121">M111+M108</f>
        <v>0</v>
      </c>
      <c r="N107" s="9">
        <f t="shared" ref="N107" si="122">N111+N108</f>
        <v>342.5</v>
      </c>
    </row>
    <row r="108" spans="1:15" ht="31.5" outlineLevel="3" x14ac:dyDescent="0.25">
      <c r="A108" s="262" t="s">
        <v>516</v>
      </c>
      <c r="B108" s="262" t="s">
        <v>506</v>
      </c>
      <c r="C108" s="262" t="s">
        <v>341</v>
      </c>
      <c r="D108" s="262"/>
      <c r="E108" s="236" t="s">
        <v>342</v>
      </c>
      <c r="F108" s="9">
        <f>F109</f>
        <v>22.5</v>
      </c>
      <c r="G108" s="9">
        <f t="shared" ref="G108:H109" si="123">G109</f>
        <v>0</v>
      </c>
      <c r="H108" s="9">
        <f t="shared" si="123"/>
        <v>22.5</v>
      </c>
      <c r="I108" s="9">
        <f t="shared" ref="I108:L109" si="124">I109</f>
        <v>0</v>
      </c>
      <c r="J108" s="9">
        <f t="shared" ref="J108:J109" si="125">J109</f>
        <v>0</v>
      </c>
      <c r="K108" s="9"/>
      <c r="L108" s="9">
        <f t="shared" si="124"/>
        <v>0</v>
      </c>
      <c r="M108" s="9">
        <f t="shared" ref="M108:M109" si="126">M109</f>
        <v>0</v>
      </c>
      <c r="N108" s="9"/>
    </row>
    <row r="109" spans="1:15" ht="31.5" outlineLevel="3" x14ac:dyDescent="0.25">
      <c r="A109" s="262" t="s">
        <v>516</v>
      </c>
      <c r="B109" s="262" t="s">
        <v>506</v>
      </c>
      <c r="C109" s="262" t="s">
        <v>343</v>
      </c>
      <c r="D109" s="262"/>
      <c r="E109" s="236" t="s">
        <v>344</v>
      </c>
      <c r="F109" s="9">
        <f>F110</f>
        <v>22.5</v>
      </c>
      <c r="G109" s="9">
        <f t="shared" si="123"/>
        <v>0</v>
      </c>
      <c r="H109" s="9">
        <f t="shared" si="123"/>
        <v>22.5</v>
      </c>
      <c r="I109" s="9">
        <f t="shared" si="124"/>
        <v>0</v>
      </c>
      <c r="J109" s="9">
        <f t="shared" si="125"/>
        <v>0</v>
      </c>
      <c r="K109" s="9"/>
      <c r="L109" s="9">
        <f t="shared" si="124"/>
        <v>0</v>
      </c>
      <c r="M109" s="9">
        <f t="shared" si="126"/>
        <v>0</v>
      </c>
      <c r="N109" s="9"/>
    </row>
    <row r="110" spans="1:15" ht="15.75" outlineLevel="3" x14ac:dyDescent="0.25">
      <c r="A110" s="263" t="s">
        <v>516</v>
      </c>
      <c r="B110" s="263" t="s">
        <v>506</v>
      </c>
      <c r="C110" s="263" t="s">
        <v>343</v>
      </c>
      <c r="D110" s="263" t="s">
        <v>7</v>
      </c>
      <c r="E110" s="155" t="s">
        <v>8</v>
      </c>
      <c r="F110" s="11">
        <v>22.5</v>
      </c>
      <c r="G110" s="11"/>
      <c r="H110" s="11">
        <f>SUM(F110:G110)</f>
        <v>22.5</v>
      </c>
      <c r="I110" s="11"/>
      <c r="J110" s="11"/>
      <c r="K110" s="11"/>
      <c r="L110" s="11"/>
      <c r="M110" s="11"/>
      <c r="N110" s="11"/>
    </row>
    <row r="111" spans="1:15" ht="47.25" outlineLevel="4" x14ac:dyDescent="0.25">
      <c r="A111" s="262" t="s">
        <v>516</v>
      </c>
      <c r="B111" s="262" t="s">
        <v>506</v>
      </c>
      <c r="C111" s="262" t="s">
        <v>58</v>
      </c>
      <c r="D111" s="262"/>
      <c r="E111" s="236" t="s">
        <v>59</v>
      </c>
      <c r="F111" s="9">
        <f t="shared" ref="F111:N112" si="127">F112</f>
        <v>342.5</v>
      </c>
      <c r="G111" s="9">
        <f t="shared" si="127"/>
        <v>0</v>
      </c>
      <c r="H111" s="9">
        <f t="shared" si="127"/>
        <v>342.5</v>
      </c>
      <c r="I111" s="9">
        <f t="shared" ref="I111:I112" si="128">I112</f>
        <v>342.5</v>
      </c>
      <c r="J111" s="9">
        <f t="shared" si="127"/>
        <v>0</v>
      </c>
      <c r="K111" s="9">
        <f t="shared" si="127"/>
        <v>342.5</v>
      </c>
      <c r="L111" s="9">
        <f t="shared" ref="L111:L112" si="129">L112</f>
        <v>342.5</v>
      </c>
      <c r="M111" s="9">
        <f t="shared" si="127"/>
        <v>0</v>
      </c>
      <c r="N111" s="9">
        <f t="shared" si="127"/>
        <v>342.5</v>
      </c>
    </row>
    <row r="112" spans="1:15" ht="15.75" outlineLevel="5" x14ac:dyDescent="0.25">
      <c r="A112" s="262" t="s">
        <v>516</v>
      </c>
      <c r="B112" s="262" t="s">
        <v>506</v>
      </c>
      <c r="C112" s="262" t="s">
        <v>60</v>
      </c>
      <c r="D112" s="262"/>
      <c r="E112" s="236" t="s">
        <v>61</v>
      </c>
      <c r="F112" s="9">
        <f t="shared" si="127"/>
        <v>342.5</v>
      </c>
      <c r="G112" s="9">
        <f t="shared" si="127"/>
        <v>0</v>
      </c>
      <c r="H112" s="9">
        <f t="shared" si="127"/>
        <v>342.5</v>
      </c>
      <c r="I112" s="9">
        <f t="shared" si="128"/>
        <v>342.5</v>
      </c>
      <c r="J112" s="9">
        <f t="shared" si="127"/>
        <v>0</v>
      </c>
      <c r="K112" s="9">
        <f t="shared" si="127"/>
        <v>342.5</v>
      </c>
      <c r="L112" s="9">
        <f t="shared" si="129"/>
        <v>342.5</v>
      </c>
      <c r="M112" s="9">
        <f t="shared" si="127"/>
        <v>0</v>
      </c>
      <c r="N112" s="9">
        <f t="shared" si="127"/>
        <v>342.5</v>
      </c>
    </row>
    <row r="113" spans="1:14" ht="15.75" outlineLevel="7" x14ac:dyDescent="0.25">
      <c r="A113" s="263" t="s">
        <v>516</v>
      </c>
      <c r="B113" s="263" t="s">
        <v>506</v>
      </c>
      <c r="C113" s="263" t="s">
        <v>60</v>
      </c>
      <c r="D113" s="263" t="s">
        <v>7</v>
      </c>
      <c r="E113" s="155" t="s">
        <v>8</v>
      </c>
      <c r="F113" s="11">
        <v>342.5</v>
      </c>
      <c r="G113" s="11"/>
      <c r="H113" s="11">
        <f>SUM(F113:G113)</f>
        <v>342.5</v>
      </c>
      <c r="I113" s="11">
        <v>342.5</v>
      </c>
      <c r="J113" s="11"/>
      <c r="K113" s="11">
        <f>SUM(I113:J113)</f>
        <v>342.5</v>
      </c>
      <c r="L113" s="11">
        <v>342.5</v>
      </c>
      <c r="M113" s="11"/>
      <c r="N113" s="11">
        <f>SUM(L113:M113)</f>
        <v>342.5</v>
      </c>
    </row>
    <row r="114" spans="1:14" ht="31.5" outlineLevel="2" x14ac:dyDescent="0.25">
      <c r="A114" s="262" t="s">
        <v>516</v>
      </c>
      <c r="B114" s="262" t="s">
        <v>506</v>
      </c>
      <c r="C114" s="262" t="s">
        <v>62</v>
      </c>
      <c r="D114" s="262"/>
      <c r="E114" s="236" t="s">
        <v>63</v>
      </c>
      <c r="F114" s="9">
        <f t="shared" ref="F114:N114" si="130">F115+F124</f>
        <v>5515.11913</v>
      </c>
      <c r="G114" s="9">
        <f t="shared" ref="G114:H114" si="131">G115+G124</f>
        <v>-2697.4191300000002</v>
      </c>
      <c r="H114" s="9">
        <f t="shared" si="131"/>
        <v>2817.7000000000003</v>
      </c>
      <c r="I114" s="9">
        <f t="shared" si="130"/>
        <v>4123.7</v>
      </c>
      <c r="J114" s="9">
        <f t="shared" si="130"/>
        <v>0</v>
      </c>
      <c r="K114" s="9">
        <f t="shared" si="130"/>
        <v>4123.7</v>
      </c>
      <c r="L114" s="9">
        <f t="shared" si="130"/>
        <v>4123.7</v>
      </c>
      <c r="M114" s="9">
        <f t="shared" si="130"/>
        <v>0</v>
      </c>
      <c r="N114" s="9">
        <f t="shared" si="130"/>
        <v>4123.7</v>
      </c>
    </row>
    <row r="115" spans="1:14" ht="31.5" outlineLevel="3" x14ac:dyDescent="0.25">
      <c r="A115" s="262" t="s">
        <v>516</v>
      </c>
      <c r="B115" s="262" t="s">
        <v>506</v>
      </c>
      <c r="C115" s="262" t="s">
        <v>64</v>
      </c>
      <c r="D115" s="262"/>
      <c r="E115" s="236" t="s">
        <v>65</v>
      </c>
      <c r="F115" s="9">
        <f t="shared" ref="F115:N115" si="132">F116</f>
        <v>5240.3191299999999</v>
      </c>
      <c r="G115" s="9">
        <f t="shared" si="132"/>
        <v>-2697.4191300000002</v>
      </c>
      <c r="H115" s="9">
        <f t="shared" si="132"/>
        <v>2542.9</v>
      </c>
      <c r="I115" s="9">
        <f t="shared" si="132"/>
        <v>3848.9</v>
      </c>
      <c r="J115" s="9">
        <f t="shared" si="132"/>
        <v>0</v>
      </c>
      <c r="K115" s="9">
        <f t="shared" si="132"/>
        <v>3848.9</v>
      </c>
      <c r="L115" s="9">
        <f t="shared" si="132"/>
        <v>3848.9</v>
      </c>
      <c r="M115" s="9">
        <f t="shared" si="132"/>
        <v>0</v>
      </c>
      <c r="N115" s="9">
        <f t="shared" si="132"/>
        <v>3848.9</v>
      </c>
    </row>
    <row r="116" spans="1:14" ht="31.5" outlineLevel="4" x14ac:dyDescent="0.25">
      <c r="A116" s="262" t="s">
        <v>516</v>
      </c>
      <c r="B116" s="262" t="s">
        <v>506</v>
      </c>
      <c r="C116" s="262" t="s">
        <v>66</v>
      </c>
      <c r="D116" s="262"/>
      <c r="E116" s="236" t="s">
        <v>67</v>
      </c>
      <c r="F116" s="9">
        <f>F117+F120+F122</f>
        <v>5240.3191299999999</v>
      </c>
      <c r="G116" s="9">
        <f t="shared" ref="G116:H116" si="133">G117+G120+G122</f>
        <v>-2697.4191300000002</v>
      </c>
      <c r="H116" s="9">
        <f t="shared" si="133"/>
        <v>2542.9</v>
      </c>
      <c r="I116" s="9">
        <f t="shared" ref="I116:L116" si="134">I117+I120+I122</f>
        <v>3848.9</v>
      </c>
      <c r="J116" s="9">
        <f t="shared" ref="J116" si="135">J117+J120+J122</f>
        <v>0</v>
      </c>
      <c r="K116" s="9">
        <f t="shared" ref="K116" si="136">K117+K120+K122</f>
        <v>3848.9</v>
      </c>
      <c r="L116" s="9">
        <f t="shared" si="134"/>
        <v>3848.9</v>
      </c>
      <c r="M116" s="9">
        <f t="shared" ref="M116" si="137">M117+M120+M122</f>
        <v>0</v>
      </c>
      <c r="N116" s="9">
        <f t="shared" ref="N116" si="138">N117+N120+N122</f>
        <v>3848.9</v>
      </c>
    </row>
    <row r="117" spans="1:14" ht="31.5" outlineLevel="5" x14ac:dyDescent="0.25">
      <c r="A117" s="262" t="s">
        <v>516</v>
      </c>
      <c r="B117" s="262" t="s">
        <v>506</v>
      </c>
      <c r="C117" s="262" t="s">
        <v>68</v>
      </c>
      <c r="D117" s="262"/>
      <c r="E117" s="236" t="s">
        <v>69</v>
      </c>
      <c r="F117" s="9">
        <f t="shared" ref="F117:N117" si="139">F118+F119</f>
        <v>2542.9</v>
      </c>
      <c r="G117" s="9">
        <f t="shared" ref="G117:H117" si="140">G118+G119</f>
        <v>0</v>
      </c>
      <c r="H117" s="9">
        <f t="shared" si="140"/>
        <v>2542.9</v>
      </c>
      <c r="I117" s="9">
        <f t="shared" si="139"/>
        <v>2542.9</v>
      </c>
      <c r="J117" s="9">
        <f t="shared" si="139"/>
        <v>0</v>
      </c>
      <c r="K117" s="9">
        <f t="shared" si="139"/>
        <v>2542.9</v>
      </c>
      <c r="L117" s="9">
        <f t="shared" si="139"/>
        <v>2542.9</v>
      </c>
      <c r="M117" s="9">
        <f t="shared" si="139"/>
        <v>0</v>
      </c>
      <c r="N117" s="9">
        <f t="shared" si="139"/>
        <v>2542.9</v>
      </c>
    </row>
    <row r="118" spans="1:14" ht="15.75" outlineLevel="7" x14ac:dyDescent="0.25">
      <c r="A118" s="263" t="s">
        <v>516</v>
      </c>
      <c r="B118" s="263" t="s">
        <v>506</v>
      </c>
      <c r="C118" s="263" t="s">
        <v>68</v>
      </c>
      <c r="D118" s="263" t="s">
        <v>7</v>
      </c>
      <c r="E118" s="155" t="s">
        <v>8</v>
      </c>
      <c r="F118" s="11">
        <v>45</v>
      </c>
      <c r="G118" s="11"/>
      <c r="H118" s="11">
        <f t="shared" ref="H118:H119" si="141">SUM(F118:G118)</f>
        <v>45</v>
      </c>
      <c r="I118" s="11">
        <v>45</v>
      </c>
      <c r="J118" s="11"/>
      <c r="K118" s="11">
        <f t="shared" ref="K118:K119" si="142">SUM(I118:J118)</f>
        <v>45</v>
      </c>
      <c r="L118" s="11">
        <v>45</v>
      </c>
      <c r="M118" s="11"/>
      <c r="N118" s="11">
        <f t="shared" ref="N118:N119" si="143">SUM(L118:M118)</f>
        <v>45</v>
      </c>
    </row>
    <row r="119" spans="1:14" ht="31.5" outlineLevel="7" x14ac:dyDescent="0.25">
      <c r="A119" s="263" t="s">
        <v>516</v>
      </c>
      <c r="B119" s="263" t="s">
        <v>506</v>
      </c>
      <c r="C119" s="263" t="s">
        <v>68</v>
      </c>
      <c r="D119" s="263" t="s">
        <v>70</v>
      </c>
      <c r="E119" s="155" t="s">
        <v>71</v>
      </c>
      <c r="F119" s="11">
        <v>2497.9</v>
      </c>
      <c r="G119" s="11"/>
      <c r="H119" s="11">
        <f t="shared" si="141"/>
        <v>2497.9</v>
      </c>
      <c r="I119" s="11">
        <v>2497.9</v>
      </c>
      <c r="J119" s="11"/>
      <c r="K119" s="11">
        <f t="shared" si="142"/>
        <v>2497.9</v>
      </c>
      <c r="L119" s="11">
        <v>2497.9</v>
      </c>
      <c r="M119" s="11"/>
      <c r="N119" s="11">
        <f t="shared" si="143"/>
        <v>2497.9</v>
      </c>
    </row>
    <row r="120" spans="1:14" s="8" customFormat="1" ht="31.5" outlineLevel="7" x14ac:dyDescent="0.25">
      <c r="A120" s="262" t="s">
        <v>516</v>
      </c>
      <c r="B120" s="262" t="s">
        <v>506</v>
      </c>
      <c r="C120" s="266" t="s">
        <v>470</v>
      </c>
      <c r="D120" s="262"/>
      <c r="E120" s="240" t="s">
        <v>527</v>
      </c>
      <c r="F120" s="9">
        <f t="shared" ref="F120:N122" si="144">F121</f>
        <v>1730.3</v>
      </c>
      <c r="G120" s="9">
        <f t="shared" si="144"/>
        <v>-1730.3</v>
      </c>
      <c r="H120" s="9"/>
      <c r="I120" s="9">
        <f t="shared" ref="I120:L122" si="145">I121</f>
        <v>1306</v>
      </c>
      <c r="J120" s="9">
        <f t="shared" si="144"/>
        <v>0</v>
      </c>
      <c r="K120" s="9">
        <f t="shared" si="144"/>
        <v>1306</v>
      </c>
      <c r="L120" s="9">
        <f t="shared" si="145"/>
        <v>1306</v>
      </c>
      <c r="M120" s="9">
        <f t="shared" si="144"/>
        <v>0</v>
      </c>
      <c r="N120" s="9">
        <f t="shared" si="144"/>
        <v>1306</v>
      </c>
    </row>
    <row r="121" spans="1:14" ht="31.5" outlineLevel="7" x14ac:dyDescent="0.25">
      <c r="A121" s="263" t="s">
        <v>516</v>
      </c>
      <c r="B121" s="263" t="s">
        <v>506</v>
      </c>
      <c r="C121" s="12" t="s">
        <v>470</v>
      </c>
      <c r="D121" s="263" t="s">
        <v>70</v>
      </c>
      <c r="E121" s="155" t="s">
        <v>71</v>
      </c>
      <c r="F121" s="11">
        <v>1730.3</v>
      </c>
      <c r="G121" s="183">
        <v>-1730.3</v>
      </c>
      <c r="H121" s="13"/>
      <c r="I121" s="11">
        <v>1306</v>
      </c>
      <c r="J121" s="11"/>
      <c r="K121" s="11">
        <f>SUM(I121:J121)</f>
        <v>1306</v>
      </c>
      <c r="L121" s="11">
        <v>1306</v>
      </c>
      <c r="M121" s="11"/>
      <c r="N121" s="11">
        <f>SUM(L121:M121)</f>
        <v>1306</v>
      </c>
    </row>
    <row r="122" spans="1:14" s="8" customFormat="1" ht="31.5" hidden="1" outlineLevel="7" x14ac:dyDescent="0.25">
      <c r="A122" s="262" t="s">
        <v>516</v>
      </c>
      <c r="B122" s="262" t="s">
        <v>506</v>
      </c>
      <c r="C122" s="266" t="s">
        <v>470</v>
      </c>
      <c r="D122" s="262"/>
      <c r="E122" s="240" t="s">
        <v>476</v>
      </c>
      <c r="F122" s="9">
        <f t="shared" si="144"/>
        <v>967.11913000000004</v>
      </c>
      <c r="G122" s="9">
        <f t="shared" si="144"/>
        <v>-967.11913000000004</v>
      </c>
      <c r="H122" s="9">
        <f t="shared" si="144"/>
        <v>0</v>
      </c>
      <c r="I122" s="9">
        <f t="shared" si="145"/>
        <v>0</v>
      </c>
      <c r="J122" s="9">
        <f t="shared" si="144"/>
        <v>0</v>
      </c>
      <c r="K122" s="9">
        <f t="shared" si="144"/>
        <v>0</v>
      </c>
      <c r="L122" s="9">
        <f t="shared" si="145"/>
        <v>0</v>
      </c>
      <c r="M122" s="9">
        <f t="shared" si="144"/>
        <v>0</v>
      </c>
      <c r="N122" s="9">
        <f t="shared" si="144"/>
        <v>0</v>
      </c>
    </row>
    <row r="123" spans="1:14" ht="31.5" hidden="1" outlineLevel="7" x14ac:dyDescent="0.25">
      <c r="A123" s="263" t="s">
        <v>516</v>
      </c>
      <c r="B123" s="263" t="s">
        <v>506</v>
      </c>
      <c r="C123" s="12" t="s">
        <v>470</v>
      </c>
      <c r="D123" s="263" t="s">
        <v>70</v>
      </c>
      <c r="E123" s="155" t="s">
        <v>71</v>
      </c>
      <c r="F123" s="11">
        <f>685.96113+281.158</f>
        <v>967.11913000000004</v>
      </c>
      <c r="G123" s="183">
        <v>-967.11913000000004</v>
      </c>
      <c r="H123" s="13">
        <f>SUM(F123:G123)</f>
        <v>0</v>
      </c>
      <c r="I123" s="11"/>
      <c r="J123" s="11"/>
      <c r="K123" s="11">
        <f>SUM(I123:J123)</f>
        <v>0</v>
      </c>
      <c r="L123" s="11"/>
      <c r="M123" s="11"/>
      <c r="N123" s="11">
        <f>SUM(L123:M123)</f>
        <v>0</v>
      </c>
    </row>
    <row r="124" spans="1:14" ht="31.5" outlineLevel="3" x14ac:dyDescent="0.25">
      <c r="A124" s="262" t="s">
        <v>516</v>
      </c>
      <c r="B124" s="262" t="s">
        <v>506</v>
      </c>
      <c r="C124" s="262" t="s">
        <v>72</v>
      </c>
      <c r="D124" s="262"/>
      <c r="E124" s="236" t="s">
        <v>73</v>
      </c>
      <c r="F124" s="9">
        <f t="shared" ref="F124:N126" si="146">F125</f>
        <v>274.8</v>
      </c>
      <c r="G124" s="9">
        <f t="shared" si="146"/>
        <v>0</v>
      </c>
      <c r="H124" s="9">
        <f t="shared" si="146"/>
        <v>274.8</v>
      </c>
      <c r="I124" s="9">
        <f t="shared" ref="I124:I126" si="147">I125</f>
        <v>274.8</v>
      </c>
      <c r="J124" s="9">
        <f t="shared" si="146"/>
        <v>0</v>
      </c>
      <c r="K124" s="9">
        <f t="shared" si="146"/>
        <v>274.8</v>
      </c>
      <c r="L124" s="9">
        <f t="shared" ref="L124:L126" si="148">L125</f>
        <v>274.8</v>
      </c>
      <c r="M124" s="9">
        <f t="shared" si="146"/>
        <v>0</v>
      </c>
      <c r="N124" s="9">
        <f t="shared" si="146"/>
        <v>274.8</v>
      </c>
    </row>
    <row r="125" spans="1:14" ht="31.5" outlineLevel="4" x14ac:dyDescent="0.25">
      <c r="A125" s="262" t="s">
        <v>516</v>
      </c>
      <c r="B125" s="262" t="s">
        <v>506</v>
      </c>
      <c r="C125" s="262" t="s">
        <v>74</v>
      </c>
      <c r="D125" s="262"/>
      <c r="E125" s="236" t="s">
        <v>75</v>
      </c>
      <c r="F125" s="9">
        <f t="shared" si="146"/>
        <v>274.8</v>
      </c>
      <c r="G125" s="9">
        <f t="shared" si="146"/>
        <v>0</v>
      </c>
      <c r="H125" s="9">
        <f t="shared" si="146"/>
        <v>274.8</v>
      </c>
      <c r="I125" s="9">
        <f t="shared" si="147"/>
        <v>274.8</v>
      </c>
      <c r="J125" s="9">
        <f t="shared" si="146"/>
        <v>0</v>
      </c>
      <c r="K125" s="9">
        <f t="shared" si="146"/>
        <v>274.8</v>
      </c>
      <c r="L125" s="9">
        <f t="shared" si="148"/>
        <v>274.8</v>
      </c>
      <c r="M125" s="9">
        <f t="shared" si="146"/>
        <v>0</v>
      </c>
      <c r="N125" s="9">
        <f t="shared" si="146"/>
        <v>274.8</v>
      </c>
    </row>
    <row r="126" spans="1:14" ht="31.5" outlineLevel="5" x14ac:dyDescent="0.25">
      <c r="A126" s="262" t="s">
        <v>516</v>
      </c>
      <c r="B126" s="262" t="s">
        <v>506</v>
      </c>
      <c r="C126" s="262" t="s">
        <v>460</v>
      </c>
      <c r="D126" s="262"/>
      <c r="E126" s="236" t="s">
        <v>461</v>
      </c>
      <c r="F126" s="9">
        <f t="shared" si="146"/>
        <v>274.8</v>
      </c>
      <c r="G126" s="9">
        <f t="shared" si="146"/>
        <v>0</v>
      </c>
      <c r="H126" s="9">
        <f t="shared" si="146"/>
        <v>274.8</v>
      </c>
      <c r="I126" s="9">
        <f t="shared" si="147"/>
        <v>274.8</v>
      </c>
      <c r="J126" s="9">
        <f t="shared" si="146"/>
        <v>0</v>
      </c>
      <c r="K126" s="9">
        <f t="shared" si="146"/>
        <v>274.8</v>
      </c>
      <c r="L126" s="9">
        <f t="shared" si="148"/>
        <v>274.8</v>
      </c>
      <c r="M126" s="9">
        <f t="shared" si="146"/>
        <v>0</v>
      </c>
      <c r="N126" s="9">
        <f t="shared" si="146"/>
        <v>274.8</v>
      </c>
    </row>
    <row r="127" spans="1:14" ht="31.5" outlineLevel="7" x14ac:dyDescent="0.25">
      <c r="A127" s="263" t="s">
        <v>516</v>
      </c>
      <c r="B127" s="263" t="s">
        <v>506</v>
      </c>
      <c r="C127" s="263" t="s">
        <v>460</v>
      </c>
      <c r="D127" s="263" t="s">
        <v>70</v>
      </c>
      <c r="E127" s="155" t="s">
        <v>71</v>
      </c>
      <c r="F127" s="14">
        <v>274.8</v>
      </c>
      <c r="G127" s="11"/>
      <c r="H127" s="11">
        <f>SUM(F127:G127)</f>
        <v>274.8</v>
      </c>
      <c r="I127" s="11">
        <v>274.8</v>
      </c>
      <c r="J127" s="11"/>
      <c r="K127" s="11">
        <f>SUM(I127:J127)</f>
        <v>274.8</v>
      </c>
      <c r="L127" s="11">
        <v>274.8</v>
      </c>
      <c r="M127" s="11"/>
      <c r="N127" s="11">
        <f>SUM(L127:M127)</f>
        <v>274.8</v>
      </c>
    </row>
    <row r="128" spans="1:14" ht="31.5" outlineLevel="2" x14ac:dyDescent="0.25">
      <c r="A128" s="262" t="s">
        <v>516</v>
      </c>
      <c r="B128" s="262" t="s">
        <v>506</v>
      </c>
      <c r="C128" s="262" t="s">
        <v>34</v>
      </c>
      <c r="D128" s="262"/>
      <c r="E128" s="236" t="s">
        <v>35</v>
      </c>
      <c r="F128" s="9">
        <f t="shared" ref="F128:N128" si="149">F129+F134</f>
        <v>71133.799999999988</v>
      </c>
      <c r="G128" s="9">
        <f t="shared" ref="G128:H128" si="150">G129+G134</f>
        <v>300.89999999999998</v>
      </c>
      <c r="H128" s="9">
        <f t="shared" si="150"/>
        <v>71434.7</v>
      </c>
      <c r="I128" s="9">
        <f t="shared" si="149"/>
        <v>69228.5</v>
      </c>
      <c r="J128" s="9">
        <f t="shared" si="149"/>
        <v>0</v>
      </c>
      <c r="K128" s="9">
        <f t="shared" si="149"/>
        <v>69228.5</v>
      </c>
      <c r="L128" s="9">
        <f t="shared" si="149"/>
        <v>68504.399999999994</v>
      </c>
      <c r="M128" s="9">
        <f t="shared" si="149"/>
        <v>0</v>
      </c>
      <c r="N128" s="9">
        <f t="shared" si="149"/>
        <v>68504.399999999994</v>
      </c>
    </row>
    <row r="129" spans="1:14" ht="15.75" outlineLevel="3" x14ac:dyDescent="0.25">
      <c r="A129" s="262" t="s">
        <v>516</v>
      </c>
      <c r="B129" s="262" t="s">
        <v>506</v>
      </c>
      <c r="C129" s="262" t="s">
        <v>76</v>
      </c>
      <c r="D129" s="262"/>
      <c r="E129" s="236" t="s">
        <v>77</v>
      </c>
      <c r="F129" s="9">
        <f t="shared" ref="F129:N130" si="151">F130</f>
        <v>496</v>
      </c>
      <c r="G129" s="9">
        <f t="shared" si="151"/>
        <v>0</v>
      </c>
      <c r="H129" s="9">
        <f t="shared" si="151"/>
        <v>496</v>
      </c>
      <c r="I129" s="9">
        <f t="shared" ref="I129:I130" si="152">I130</f>
        <v>463.6</v>
      </c>
      <c r="J129" s="9">
        <f t="shared" si="151"/>
        <v>0</v>
      </c>
      <c r="K129" s="9">
        <f t="shared" si="151"/>
        <v>463.6</v>
      </c>
      <c r="L129" s="9">
        <f t="shared" ref="L129:L130" si="153">L130</f>
        <v>449.5</v>
      </c>
      <c r="M129" s="9">
        <f t="shared" si="151"/>
        <v>0</v>
      </c>
      <c r="N129" s="9">
        <f t="shared" si="151"/>
        <v>449.5</v>
      </c>
    </row>
    <row r="130" spans="1:14" ht="32.25" customHeight="1" outlineLevel="4" x14ac:dyDescent="0.25">
      <c r="A130" s="262" t="s">
        <v>516</v>
      </c>
      <c r="B130" s="262" t="s">
        <v>506</v>
      </c>
      <c r="C130" s="262" t="s">
        <v>78</v>
      </c>
      <c r="D130" s="262"/>
      <c r="E130" s="236" t="s">
        <v>79</v>
      </c>
      <c r="F130" s="9">
        <f t="shared" si="151"/>
        <v>496</v>
      </c>
      <c r="G130" s="9">
        <f t="shared" si="151"/>
        <v>0</v>
      </c>
      <c r="H130" s="9">
        <f t="shared" si="151"/>
        <v>496</v>
      </c>
      <c r="I130" s="9">
        <f t="shared" si="152"/>
        <v>463.6</v>
      </c>
      <c r="J130" s="9">
        <f t="shared" si="151"/>
        <v>0</v>
      </c>
      <c r="K130" s="9">
        <f t="shared" si="151"/>
        <v>463.6</v>
      </c>
      <c r="L130" s="9">
        <f t="shared" si="153"/>
        <v>449.5</v>
      </c>
      <c r="M130" s="9">
        <f t="shared" si="151"/>
        <v>0</v>
      </c>
      <c r="N130" s="9">
        <f t="shared" si="151"/>
        <v>449.5</v>
      </c>
    </row>
    <row r="131" spans="1:14" ht="15.75" outlineLevel="5" x14ac:dyDescent="0.25">
      <c r="A131" s="262" t="s">
        <v>516</v>
      </c>
      <c r="B131" s="262" t="s">
        <v>506</v>
      </c>
      <c r="C131" s="262" t="s">
        <v>80</v>
      </c>
      <c r="D131" s="262"/>
      <c r="E131" s="236" t="s">
        <v>81</v>
      </c>
      <c r="F131" s="9">
        <f t="shared" ref="F131:N131" si="154">F132+F133</f>
        <v>496</v>
      </c>
      <c r="G131" s="9">
        <f t="shared" ref="G131:H131" si="155">G132+G133</f>
        <v>0</v>
      </c>
      <c r="H131" s="9">
        <f t="shared" si="155"/>
        <v>496</v>
      </c>
      <c r="I131" s="9">
        <f t="shared" si="154"/>
        <v>463.6</v>
      </c>
      <c r="J131" s="9">
        <f t="shared" si="154"/>
        <v>0</v>
      </c>
      <c r="K131" s="9">
        <f t="shared" si="154"/>
        <v>463.6</v>
      </c>
      <c r="L131" s="9">
        <f t="shared" si="154"/>
        <v>449.5</v>
      </c>
      <c r="M131" s="9">
        <f t="shared" si="154"/>
        <v>0</v>
      </c>
      <c r="N131" s="9">
        <f t="shared" si="154"/>
        <v>449.5</v>
      </c>
    </row>
    <row r="132" spans="1:14" ht="47.25" outlineLevel="7" x14ac:dyDescent="0.25">
      <c r="A132" s="263" t="s">
        <v>516</v>
      </c>
      <c r="B132" s="263" t="s">
        <v>506</v>
      </c>
      <c r="C132" s="263" t="s">
        <v>80</v>
      </c>
      <c r="D132" s="263" t="s">
        <v>4</v>
      </c>
      <c r="E132" s="155" t="s">
        <v>5</v>
      </c>
      <c r="F132" s="11">
        <v>141</v>
      </c>
      <c r="G132" s="11"/>
      <c r="H132" s="11">
        <f t="shared" ref="H132:H133" si="156">SUM(F132:G132)</f>
        <v>141</v>
      </c>
      <c r="I132" s="11">
        <v>108.6</v>
      </c>
      <c r="J132" s="11"/>
      <c r="K132" s="11">
        <f t="shared" ref="K132:K133" si="157">SUM(I132:J132)</f>
        <v>108.6</v>
      </c>
      <c r="L132" s="11">
        <v>94.5</v>
      </c>
      <c r="M132" s="11"/>
      <c r="N132" s="11">
        <f t="shared" ref="N132:N133" si="158">SUM(L132:M132)</f>
        <v>94.5</v>
      </c>
    </row>
    <row r="133" spans="1:14" ht="15.75" outlineLevel="7" x14ac:dyDescent="0.25">
      <c r="A133" s="263" t="s">
        <v>516</v>
      </c>
      <c r="B133" s="263" t="s">
        <v>506</v>
      </c>
      <c r="C133" s="263" t="s">
        <v>80</v>
      </c>
      <c r="D133" s="263" t="s">
        <v>7</v>
      </c>
      <c r="E133" s="155" t="s">
        <v>8</v>
      </c>
      <c r="F133" s="11">
        <v>355</v>
      </c>
      <c r="G133" s="11"/>
      <c r="H133" s="11">
        <f t="shared" si="156"/>
        <v>355</v>
      </c>
      <c r="I133" s="11">
        <v>355</v>
      </c>
      <c r="J133" s="11"/>
      <c r="K133" s="11">
        <f t="shared" si="157"/>
        <v>355</v>
      </c>
      <c r="L133" s="11">
        <v>355</v>
      </c>
      <c r="M133" s="11"/>
      <c r="N133" s="11">
        <f t="shared" si="158"/>
        <v>355</v>
      </c>
    </row>
    <row r="134" spans="1:14" ht="32.25" customHeight="1" outlineLevel="3" x14ac:dyDescent="0.25">
      <c r="A134" s="262" t="s">
        <v>516</v>
      </c>
      <c r="B134" s="262" t="s">
        <v>506</v>
      </c>
      <c r="C134" s="262" t="s">
        <v>36</v>
      </c>
      <c r="D134" s="262"/>
      <c r="E134" s="236" t="s">
        <v>37</v>
      </c>
      <c r="F134" s="9">
        <f t="shared" ref="F134:N134" si="159">F135+F147</f>
        <v>70637.799999999988</v>
      </c>
      <c r="G134" s="9">
        <f t="shared" ref="G134:H134" si="160">G135+G147</f>
        <v>300.89999999999998</v>
      </c>
      <c r="H134" s="9">
        <f t="shared" si="160"/>
        <v>70938.7</v>
      </c>
      <c r="I134" s="9">
        <f t="shared" si="159"/>
        <v>68764.899999999994</v>
      </c>
      <c r="J134" s="9">
        <f t="shared" si="159"/>
        <v>0</v>
      </c>
      <c r="K134" s="9">
        <f t="shared" si="159"/>
        <v>68764.899999999994</v>
      </c>
      <c r="L134" s="9">
        <f t="shared" si="159"/>
        <v>68054.899999999994</v>
      </c>
      <c r="M134" s="9">
        <f t="shared" si="159"/>
        <v>0</v>
      </c>
      <c r="N134" s="9">
        <f t="shared" si="159"/>
        <v>68054.899999999994</v>
      </c>
    </row>
    <row r="135" spans="1:14" ht="31.5" outlineLevel="4" x14ac:dyDescent="0.25">
      <c r="A135" s="262" t="s">
        <v>516</v>
      </c>
      <c r="B135" s="262" t="s">
        <v>506</v>
      </c>
      <c r="C135" s="262" t="s">
        <v>38</v>
      </c>
      <c r="D135" s="262"/>
      <c r="E135" s="236" t="s">
        <v>39</v>
      </c>
      <c r="F135" s="9">
        <f>F136+F138+F140+F142+F144</f>
        <v>20774.099999999999</v>
      </c>
      <c r="G135" s="9">
        <f t="shared" ref="G135:H135" si="161">G136+G138+G140+G142+G144</f>
        <v>300.89999999999998</v>
      </c>
      <c r="H135" s="9">
        <f t="shared" si="161"/>
        <v>21075</v>
      </c>
      <c r="I135" s="9">
        <f t="shared" ref="I135:L135" si="162">I136+I138+I140+I142+I144</f>
        <v>18901.199999999997</v>
      </c>
      <c r="J135" s="9">
        <f t="shared" ref="J135" si="163">J136+J138+J140+J142+J144</f>
        <v>0</v>
      </c>
      <c r="K135" s="9">
        <f t="shared" ref="K135" si="164">K136+K138+K140+K142+K144</f>
        <v>18901.199999999997</v>
      </c>
      <c r="L135" s="9">
        <f t="shared" si="162"/>
        <v>18191.199999999997</v>
      </c>
      <c r="M135" s="9">
        <f t="shared" ref="M135" si="165">M136+M138+M140+M142+M144</f>
        <v>0</v>
      </c>
      <c r="N135" s="9">
        <f t="shared" ref="N135" si="166">N136+N138+N140+N142+N144</f>
        <v>18191.199999999997</v>
      </c>
    </row>
    <row r="136" spans="1:14" ht="31.5" outlineLevel="5" x14ac:dyDescent="0.25">
      <c r="A136" s="262" t="s">
        <v>516</v>
      </c>
      <c r="B136" s="262" t="s">
        <v>506</v>
      </c>
      <c r="C136" s="262" t="s">
        <v>82</v>
      </c>
      <c r="D136" s="262"/>
      <c r="E136" s="236" t="s">
        <v>14</v>
      </c>
      <c r="F136" s="9">
        <f t="shared" ref="F136:N136" si="167">F137</f>
        <v>7100</v>
      </c>
      <c r="G136" s="9">
        <f t="shared" si="167"/>
        <v>0</v>
      </c>
      <c r="H136" s="9">
        <f t="shared" si="167"/>
        <v>7100</v>
      </c>
      <c r="I136" s="9">
        <f t="shared" si="167"/>
        <v>4970</v>
      </c>
      <c r="J136" s="9">
        <f t="shared" si="167"/>
        <v>0</v>
      </c>
      <c r="K136" s="9">
        <f t="shared" si="167"/>
        <v>4970</v>
      </c>
      <c r="L136" s="9">
        <f t="shared" si="167"/>
        <v>4260</v>
      </c>
      <c r="M136" s="9">
        <f t="shared" si="167"/>
        <v>0</v>
      </c>
      <c r="N136" s="9">
        <f t="shared" si="167"/>
        <v>4260</v>
      </c>
    </row>
    <row r="137" spans="1:14" ht="15.75" outlineLevel="7" x14ac:dyDescent="0.25">
      <c r="A137" s="263" t="s">
        <v>516</v>
      </c>
      <c r="B137" s="263" t="s">
        <v>506</v>
      </c>
      <c r="C137" s="263" t="s">
        <v>82</v>
      </c>
      <c r="D137" s="263" t="s">
        <v>7</v>
      </c>
      <c r="E137" s="155" t="s">
        <v>8</v>
      </c>
      <c r="F137" s="11">
        <v>7100</v>
      </c>
      <c r="G137" s="11"/>
      <c r="H137" s="11">
        <f>SUM(F137:G137)</f>
        <v>7100</v>
      </c>
      <c r="I137" s="11">
        <v>4970</v>
      </c>
      <c r="J137" s="11"/>
      <c r="K137" s="11">
        <f>SUM(I137:J137)</f>
        <v>4970</v>
      </c>
      <c r="L137" s="11">
        <v>4260</v>
      </c>
      <c r="M137" s="11"/>
      <c r="N137" s="11">
        <f>SUM(L137:M137)</f>
        <v>4260</v>
      </c>
    </row>
    <row r="138" spans="1:14" ht="31.5" outlineLevel="5" x14ac:dyDescent="0.25">
      <c r="A138" s="262" t="s">
        <v>516</v>
      </c>
      <c r="B138" s="262" t="s">
        <v>506</v>
      </c>
      <c r="C138" s="262" t="s">
        <v>83</v>
      </c>
      <c r="D138" s="262"/>
      <c r="E138" s="236" t="s">
        <v>84</v>
      </c>
      <c r="F138" s="9">
        <f t="shared" ref="F138:N138" si="168">F139</f>
        <v>6472.9</v>
      </c>
      <c r="G138" s="9">
        <f t="shared" si="168"/>
        <v>0</v>
      </c>
      <c r="H138" s="9">
        <f t="shared" si="168"/>
        <v>6472.9</v>
      </c>
      <c r="I138" s="9">
        <f t="shared" si="168"/>
        <v>6472.9</v>
      </c>
      <c r="J138" s="9">
        <f t="shared" si="168"/>
        <v>0</v>
      </c>
      <c r="K138" s="9">
        <f t="shared" si="168"/>
        <v>6472.9</v>
      </c>
      <c r="L138" s="9">
        <f t="shared" si="168"/>
        <v>6472.9</v>
      </c>
      <c r="M138" s="9">
        <f t="shared" si="168"/>
        <v>0</v>
      </c>
      <c r="N138" s="9">
        <f t="shared" si="168"/>
        <v>6472.9</v>
      </c>
    </row>
    <row r="139" spans="1:14" ht="31.5" outlineLevel="7" x14ac:dyDescent="0.25">
      <c r="A139" s="263" t="s">
        <v>516</v>
      </c>
      <c r="B139" s="263" t="s">
        <v>506</v>
      </c>
      <c r="C139" s="263" t="s">
        <v>83</v>
      </c>
      <c r="D139" s="263" t="s">
        <v>70</v>
      </c>
      <c r="E139" s="155" t="s">
        <v>71</v>
      </c>
      <c r="F139" s="11">
        <v>6472.9</v>
      </c>
      <c r="G139" s="11"/>
      <c r="H139" s="11">
        <f>SUM(F139:G139)</f>
        <v>6472.9</v>
      </c>
      <c r="I139" s="11">
        <v>6472.9</v>
      </c>
      <c r="J139" s="11"/>
      <c r="K139" s="11">
        <f>SUM(I139:J139)</f>
        <v>6472.9</v>
      </c>
      <c r="L139" s="11">
        <v>6472.9</v>
      </c>
      <c r="M139" s="11"/>
      <c r="N139" s="11">
        <f>SUM(L139:M139)</f>
        <v>6472.9</v>
      </c>
    </row>
    <row r="140" spans="1:14" ht="15.75" outlineLevel="5" x14ac:dyDescent="0.25">
      <c r="A140" s="262" t="s">
        <v>516</v>
      </c>
      <c r="B140" s="262" t="s">
        <v>506</v>
      </c>
      <c r="C140" s="262" t="s">
        <v>85</v>
      </c>
      <c r="D140" s="262"/>
      <c r="E140" s="236" t="s">
        <v>86</v>
      </c>
      <c r="F140" s="9">
        <f t="shared" ref="F140:N140" si="169">F141</f>
        <v>1383.5</v>
      </c>
      <c r="G140" s="9">
        <f t="shared" si="169"/>
        <v>0</v>
      </c>
      <c r="H140" s="9">
        <f t="shared" si="169"/>
        <v>1383.5</v>
      </c>
      <c r="I140" s="9">
        <f t="shared" si="169"/>
        <v>1383.5</v>
      </c>
      <c r="J140" s="9">
        <f t="shared" si="169"/>
        <v>0</v>
      </c>
      <c r="K140" s="9">
        <f t="shared" si="169"/>
        <v>1383.5</v>
      </c>
      <c r="L140" s="9">
        <f t="shared" si="169"/>
        <v>1383.5</v>
      </c>
      <c r="M140" s="9">
        <f t="shared" si="169"/>
        <v>0</v>
      </c>
      <c r="N140" s="9">
        <f t="shared" si="169"/>
        <v>1383.5</v>
      </c>
    </row>
    <row r="141" spans="1:14" ht="15.75" outlineLevel="7" x14ac:dyDescent="0.25">
      <c r="A141" s="263" t="s">
        <v>516</v>
      </c>
      <c r="B141" s="263" t="s">
        <v>506</v>
      </c>
      <c r="C141" s="263" t="s">
        <v>85</v>
      </c>
      <c r="D141" s="263" t="s">
        <v>21</v>
      </c>
      <c r="E141" s="155" t="s">
        <v>22</v>
      </c>
      <c r="F141" s="11">
        <v>1383.5</v>
      </c>
      <c r="G141" s="11"/>
      <c r="H141" s="11">
        <f>SUM(F141:G141)</f>
        <v>1383.5</v>
      </c>
      <c r="I141" s="11">
        <v>1383.5</v>
      </c>
      <c r="J141" s="11"/>
      <c r="K141" s="11">
        <f>SUM(I141:J141)</f>
        <v>1383.5</v>
      </c>
      <c r="L141" s="11">
        <v>1383.5</v>
      </c>
      <c r="M141" s="11"/>
      <c r="N141" s="11">
        <f>SUM(L141:M141)</f>
        <v>1383.5</v>
      </c>
    </row>
    <row r="142" spans="1:14" s="35" customFormat="1" ht="31.5" outlineLevel="5" x14ac:dyDescent="0.25">
      <c r="A142" s="264" t="s">
        <v>516</v>
      </c>
      <c r="B142" s="264" t="s">
        <v>506</v>
      </c>
      <c r="C142" s="264" t="s">
        <v>87</v>
      </c>
      <c r="D142" s="264"/>
      <c r="E142" s="238" t="s">
        <v>88</v>
      </c>
      <c r="F142" s="23">
        <f t="shared" ref="F142:N142" si="170">F143</f>
        <v>1037.7</v>
      </c>
      <c r="G142" s="23">
        <f t="shared" si="170"/>
        <v>0</v>
      </c>
      <c r="H142" s="23">
        <f t="shared" si="170"/>
        <v>1037.7</v>
      </c>
      <c r="I142" s="23">
        <f t="shared" si="170"/>
        <v>1079.4000000000001</v>
      </c>
      <c r="J142" s="23">
        <f t="shared" si="170"/>
        <v>0</v>
      </c>
      <c r="K142" s="23">
        <f t="shared" si="170"/>
        <v>1079.4000000000001</v>
      </c>
      <c r="L142" s="23">
        <f t="shared" si="170"/>
        <v>1079.4000000000001</v>
      </c>
      <c r="M142" s="23">
        <f t="shared" si="170"/>
        <v>0</v>
      </c>
      <c r="N142" s="23">
        <f t="shared" si="170"/>
        <v>1079.4000000000001</v>
      </c>
    </row>
    <row r="143" spans="1:14" s="35" customFormat="1" ht="31.5" outlineLevel="7" x14ac:dyDescent="0.25">
      <c r="A143" s="265" t="s">
        <v>516</v>
      </c>
      <c r="B143" s="265" t="s">
        <v>506</v>
      </c>
      <c r="C143" s="265" t="s">
        <v>87</v>
      </c>
      <c r="D143" s="265" t="s">
        <v>70</v>
      </c>
      <c r="E143" s="239" t="s">
        <v>71</v>
      </c>
      <c r="F143" s="24">
        <v>1037.7</v>
      </c>
      <c r="G143" s="24"/>
      <c r="H143" s="24">
        <f>SUM(F143:G143)</f>
        <v>1037.7</v>
      </c>
      <c r="I143" s="24">
        <v>1079.4000000000001</v>
      </c>
      <c r="J143" s="24"/>
      <c r="K143" s="24">
        <f>SUM(I143:J143)</f>
        <v>1079.4000000000001</v>
      </c>
      <c r="L143" s="24">
        <v>1079.4000000000001</v>
      </c>
      <c r="M143" s="24"/>
      <c r="N143" s="24">
        <f>SUM(L143:M143)</f>
        <v>1079.4000000000001</v>
      </c>
    </row>
    <row r="144" spans="1:14" s="35" customFormat="1" ht="15.75" outlineLevel="5" x14ac:dyDescent="0.25">
      <c r="A144" s="264" t="s">
        <v>516</v>
      </c>
      <c r="B144" s="264" t="s">
        <v>506</v>
      </c>
      <c r="C144" s="264" t="s">
        <v>89</v>
      </c>
      <c r="D144" s="264"/>
      <c r="E144" s="238" t="s">
        <v>90</v>
      </c>
      <c r="F144" s="23">
        <f t="shared" ref="F144:N144" si="171">F145+F146</f>
        <v>4780</v>
      </c>
      <c r="G144" s="23">
        <f t="shared" ref="G144:H144" si="172">G145+G146</f>
        <v>300.89999999999998</v>
      </c>
      <c r="H144" s="23">
        <f t="shared" si="172"/>
        <v>5080.8999999999996</v>
      </c>
      <c r="I144" s="23">
        <f t="shared" si="171"/>
        <v>4995.3999999999996</v>
      </c>
      <c r="J144" s="23">
        <f t="shared" si="171"/>
        <v>0</v>
      </c>
      <c r="K144" s="23">
        <f t="shared" si="171"/>
        <v>4995.3999999999996</v>
      </c>
      <c r="L144" s="23">
        <f t="shared" si="171"/>
        <v>4995.3999999999996</v>
      </c>
      <c r="M144" s="23">
        <f t="shared" si="171"/>
        <v>0</v>
      </c>
      <c r="N144" s="23">
        <f t="shared" si="171"/>
        <v>4995.3999999999996</v>
      </c>
    </row>
    <row r="145" spans="1:15" s="35" customFormat="1" ht="48" outlineLevel="7" x14ac:dyDescent="0.3">
      <c r="A145" s="265" t="s">
        <v>516</v>
      </c>
      <c r="B145" s="265" t="s">
        <v>506</v>
      </c>
      <c r="C145" s="265" t="s">
        <v>89</v>
      </c>
      <c r="D145" s="265" t="s">
        <v>4</v>
      </c>
      <c r="E145" s="239" t="s">
        <v>5</v>
      </c>
      <c r="F145" s="24">
        <v>4577</v>
      </c>
      <c r="G145" s="218"/>
      <c r="H145" s="24">
        <f t="shared" ref="H145:H146" si="173">SUM(F145:G145)</f>
        <v>4577</v>
      </c>
      <c r="I145" s="24">
        <v>4777</v>
      </c>
      <c r="J145" s="24"/>
      <c r="K145" s="24">
        <f t="shared" ref="K145:K146" si="174">SUM(I145:J145)</f>
        <v>4777</v>
      </c>
      <c r="L145" s="24">
        <v>4777</v>
      </c>
      <c r="M145" s="24"/>
      <c r="N145" s="24">
        <f t="shared" ref="N145:N146" si="175">SUM(L145:M145)</f>
        <v>4777</v>
      </c>
      <c r="O145" s="233"/>
    </row>
    <row r="146" spans="1:15" s="35" customFormat="1" ht="15.75" outlineLevel="7" x14ac:dyDescent="0.25">
      <c r="A146" s="265" t="s">
        <v>516</v>
      </c>
      <c r="B146" s="265" t="s">
        <v>506</v>
      </c>
      <c r="C146" s="265" t="s">
        <v>89</v>
      </c>
      <c r="D146" s="265" t="s">
        <v>7</v>
      </c>
      <c r="E146" s="239" t="s">
        <v>8</v>
      </c>
      <c r="F146" s="24">
        <v>203</v>
      </c>
      <c r="G146" s="218">
        <v>300.89999999999998</v>
      </c>
      <c r="H146" s="24">
        <f t="shared" si="173"/>
        <v>503.9</v>
      </c>
      <c r="I146" s="24">
        <v>218.4</v>
      </c>
      <c r="J146" s="24">
        <v>0</v>
      </c>
      <c r="K146" s="24">
        <f t="shared" si="174"/>
        <v>218.4</v>
      </c>
      <c r="L146" s="24">
        <v>218.4</v>
      </c>
      <c r="M146" s="24">
        <v>0</v>
      </c>
      <c r="N146" s="24">
        <f t="shared" si="175"/>
        <v>218.4</v>
      </c>
      <c r="O146" s="232"/>
    </row>
    <row r="147" spans="1:15" ht="31.5" outlineLevel="4" x14ac:dyDescent="0.25">
      <c r="A147" s="262" t="s">
        <v>516</v>
      </c>
      <c r="B147" s="262" t="s">
        <v>506</v>
      </c>
      <c r="C147" s="262" t="s">
        <v>91</v>
      </c>
      <c r="D147" s="262"/>
      <c r="E147" s="236" t="s">
        <v>92</v>
      </c>
      <c r="F147" s="9">
        <f t="shared" ref="F147:N147" si="176">F148+F150+F152</f>
        <v>49863.7</v>
      </c>
      <c r="G147" s="9">
        <f t="shared" ref="G147:H147" si="177">G148+G150+G152</f>
        <v>0</v>
      </c>
      <c r="H147" s="9">
        <f t="shared" si="177"/>
        <v>49863.7</v>
      </c>
      <c r="I147" s="9">
        <f t="shared" si="176"/>
        <v>49863.7</v>
      </c>
      <c r="J147" s="9">
        <f t="shared" si="176"/>
        <v>0</v>
      </c>
      <c r="K147" s="9">
        <f t="shared" si="176"/>
        <v>49863.7</v>
      </c>
      <c r="L147" s="9">
        <f t="shared" si="176"/>
        <v>49863.7</v>
      </c>
      <c r="M147" s="9">
        <f t="shared" si="176"/>
        <v>0</v>
      </c>
      <c r="N147" s="9">
        <f t="shared" si="176"/>
        <v>49863.7</v>
      </c>
    </row>
    <row r="148" spans="1:15" ht="15.75" outlineLevel="5" x14ac:dyDescent="0.25">
      <c r="A148" s="262" t="s">
        <v>516</v>
      </c>
      <c r="B148" s="262" t="s">
        <v>506</v>
      </c>
      <c r="C148" s="262" t="s">
        <v>93</v>
      </c>
      <c r="D148" s="262"/>
      <c r="E148" s="236" t="s">
        <v>94</v>
      </c>
      <c r="F148" s="9">
        <f t="shared" ref="F148:N148" si="178">F149</f>
        <v>49273.7</v>
      </c>
      <c r="G148" s="9">
        <f t="shared" si="178"/>
        <v>0</v>
      </c>
      <c r="H148" s="9">
        <f t="shared" si="178"/>
        <v>49273.7</v>
      </c>
      <c r="I148" s="9">
        <f t="shared" si="178"/>
        <v>49273.7</v>
      </c>
      <c r="J148" s="9">
        <f t="shared" si="178"/>
        <v>0</v>
      </c>
      <c r="K148" s="9">
        <f t="shared" si="178"/>
        <v>49273.7</v>
      </c>
      <c r="L148" s="9">
        <f t="shared" si="178"/>
        <v>49273.7</v>
      </c>
      <c r="M148" s="9">
        <f t="shared" si="178"/>
        <v>0</v>
      </c>
      <c r="N148" s="9">
        <f t="shared" si="178"/>
        <v>49273.7</v>
      </c>
    </row>
    <row r="149" spans="1:15" ht="31.5" outlineLevel="7" x14ac:dyDescent="0.25">
      <c r="A149" s="263" t="s">
        <v>516</v>
      </c>
      <c r="B149" s="263" t="s">
        <v>506</v>
      </c>
      <c r="C149" s="263" t="s">
        <v>93</v>
      </c>
      <c r="D149" s="263" t="s">
        <v>70</v>
      </c>
      <c r="E149" s="155" t="s">
        <v>71</v>
      </c>
      <c r="F149" s="11">
        <v>49273.7</v>
      </c>
      <c r="G149" s="11"/>
      <c r="H149" s="11">
        <f>SUM(F149:G149)</f>
        <v>49273.7</v>
      </c>
      <c r="I149" s="11">
        <v>49273.7</v>
      </c>
      <c r="J149" s="11"/>
      <c r="K149" s="11">
        <f>SUM(I149:J149)</f>
        <v>49273.7</v>
      </c>
      <c r="L149" s="11">
        <v>49273.7</v>
      </c>
      <c r="M149" s="11"/>
      <c r="N149" s="11">
        <f>SUM(L149:M149)</f>
        <v>49273.7</v>
      </c>
    </row>
    <row r="150" spans="1:15" ht="15.75" outlineLevel="5" x14ac:dyDescent="0.25">
      <c r="A150" s="262" t="s">
        <v>516</v>
      </c>
      <c r="B150" s="262" t="s">
        <v>506</v>
      </c>
      <c r="C150" s="262" t="s">
        <v>95</v>
      </c>
      <c r="D150" s="262"/>
      <c r="E150" s="236" t="s">
        <v>10</v>
      </c>
      <c r="F150" s="9">
        <f t="shared" ref="F150:N150" si="179">F151</f>
        <v>340</v>
      </c>
      <c r="G150" s="9">
        <f t="shared" si="179"/>
        <v>0</v>
      </c>
      <c r="H150" s="9">
        <f t="shared" si="179"/>
        <v>340</v>
      </c>
      <c r="I150" s="9">
        <f t="shared" si="179"/>
        <v>340</v>
      </c>
      <c r="J150" s="9">
        <f t="shared" si="179"/>
        <v>0</v>
      </c>
      <c r="K150" s="9">
        <f t="shared" si="179"/>
        <v>340</v>
      </c>
      <c r="L150" s="9">
        <f t="shared" si="179"/>
        <v>340</v>
      </c>
      <c r="M150" s="9">
        <f t="shared" si="179"/>
        <v>0</v>
      </c>
      <c r="N150" s="9">
        <f t="shared" si="179"/>
        <v>340</v>
      </c>
    </row>
    <row r="151" spans="1:15" ht="15.75" outlineLevel="7" x14ac:dyDescent="0.25">
      <c r="A151" s="263" t="s">
        <v>516</v>
      </c>
      <c r="B151" s="263" t="s">
        <v>506</v>
      </c>
      <c r="C151" s="263" t="s">
        <v>95</v>
      </c>
      <c r="D151" s="263" t="s">
        <v>15</v>
      </c>
      <c r="E151" s="155" t="s">
        <v>16</v>
      </c>
      <c r="F151" s="11">
        <v>340</v>
      </c>
      <c r="G151" s="11"/>
      <c r="H151" s="11">
        <f>SUM(F151:G151)</f>
        <v>340</v>
      </c>
      <c r="I151" s="11">
        <v>340</v>
      </c>
      <c r="J151" s="11"/>
      <c r="K151" s="11">
        <f>SUM(I151:J151)</f>
        <v>340</v>
      </c>
      <c r="L151" s="11">
        <v>340</v>
      </c>
      <c r="M151" s="11"/>
      <c r="N151" s="11">
        <f>SUM(L151:M151)</f>
        <v>340</v>
      </c>
    </row>
    <row r="152" spans="1:15" ht="15.75" outlineLevel="5" x14ac:dyDescent="0.25">
      <c r="A152" s="262" t="s">
        <v>516</v>
      </c>
      <c r="B152" s="262" t="s">
        <v>506</v>
      </c>
      <c r="C152" s="262" t="s">
        <v>96</v>
      </c>
      <c r="D152" s="262"/>
      <c r="E152" s="236" t="s">
        <v>97</v>
      </c>
      <c r="F152" s="9">
        <f t="shared" ref="F152:N152" si="180">F153</f>
        <v>250</v>
      </c>
      <c r="G152" s="9">
        <f t="shared" si="180"/>
        <v>0</v>
      </c>
      <c r="H152" s="9">
        <f t="shared" si="180"/>
        <v>250</v>
      </c>
      <c r="I152" s="9">
        <f t="shared" si="180"/>
        <v>250</v>
      </c>
      <c r="J152" s="9">
        <f t="shared" si="180"/>
        <v>0</v>
      </c>
      <c r="K152" s="9">
        <f t="shared" si="180"/>
        <v>250</v>
      </c>
      <c r="L152" s="9">
        <f t="shared" si="180"/>
        <v>250</v>
      </c>
      <c r="M152" s="9">
        <f t="shared" si="180"/>
        <v>0</v>
      </c>
      <c r="N152" s="9">
        <f t="shared" si="180"/>
        <v>250</v>
      </c>
    </row>
    <row r="153" spans="1:15" ht="15.75" outlineLevel="7" x14ac:dyDescent="0.25">
      <c r="A153" s="263" t="s">
        <v>516</v>
      </c>
      <c r="B153" s="263" t="s">
        <v>506</v>
      </c>
      <c r="C153" s="263" t="s">
        <v>96</v>
      </c>
      <c r="D153" s="263" t="s">
        <v>7</v>
      </c>
      <c r="E153" s="155" t="s">
        <v>8</v>
      </c>
      <c r="F153" s="11">
        <v>250</v>
      </c>
      <c r="G153" s="11"/>
      <c r="H153" s="11">
        <f>SUM(F153:G153)</f>
        <v>250</v>
      </c>
      <c r="I153" s="11">
        <v>250</v>
      </c>
      <c r="J153" s="11"/>
      <c r="K153" s="11">
        <f>SUM(I153:J153)</f>
        <v>250</v>
      </c>
      <c r="L153" s="11">
        <v>250</v>
      </c>
      <c r="M153" s="11"/>
      <c r="N153" s="11">
        <f>SUM(L153:M153)</f>
        <v>250</v>
      </c>
    </row>
    <row r="154" spans="1:15" ht="31.5" outlineLevel="2" collapsed="1" x14ac:dyDescent="0.25">
      <c r="A154" s="262" t="s">
        <v>516</v>
      </c>
      <c r="B154" s="262" t="s">
        <v>506</v>
      </c>
      <c r="C154" s="262" t="s">
        <v>11</v>
      </c>
      <c r="D154" s="262"/>
      <c r="E154" s="236" t="s">
        <v>12</v>
      </c>
      <c r="F154" s="9">
        <f>F155+F157+F161+F159</f>
        <v>233644.68</v>
      </c>
      <c r="G154" s="164">
        <f t="shared" ref="G154" si="181">G155+G157+G161+G159</f>
        <v>-233644.68</v>
      </c>
      <c r="H154" s="9"/>
      <c r="I154" s="9">
        <f t="shared" ref="I154:L154" si="182">I155+I157+I161+I159</f>
        <v>56000</v>
      </c>
      <c r="J154" s="9">
        <f t="shared" ref="J154" si="183">J155+J157+J161+J159</f>
        <v>0</v>
      </c>
      <c r="K154" s="9">
        <f t="shared" ref="K154" si="184">K155+K157+K161+K159</f>
        <v>56000</v>
      </c>
      <c r="L154" s="9">
        <f t="shared" si="182"/>
        <v>0</v>
      </c>
      <c r="M154" s="9">
        <f t="shared" ref="M154" si="185">M155+M157+M161+M159</f>
        <v>0</v>
      </c>
      <c r="N154" s="9"/>
    </row>
    <row r="155" spans="1:15" ht="47.25" hidden="1" outlineLevel="3" x14ac:dyDescent="0.25">
      <c r="A155" s="262" t="s">
        <v>516</v>
      </c>
      <c r="B155" s="262" t="s">
        <v>506</v>
      </c>
      <c r="C155" s="262" t="s">
        <v>98</v>
      </c>
      <c r="D155" s="262"/>
      <c r="E155" s="236" t="s">
        <v>428</v>
      </c>
      <c r="F155" s="9">
        <f t="shared" ref="F155:N155" si="186">F156</f>
        <v>21077.85</v>
      </c>
      <c r="G155" s="164">
        <f t="shared" si="186"/>
        <v>-21077.85</v>
      </c>
      <c r="H155" s="175">
        <f t="shared" si="186"/>
        <v>0</v>
      </c>
      <c r="I155" s="9">
        <f t="shared" si="186"/>
        <v>0</v>
      </c>
      <c r="J155" s="9">
        <f t="shared" si="186"/>
        <v>0</v>
      </c>
      <c r="K155" s="9">
        <f t="shared" si="186"/>
        <v>0</v>
      </c>
      <c r="L155" s="9">
        <f t="shared" si="186"/>
        <v>0</v>
      </c>
      <c r="M155" s="9">
        <f t="shared" si="186"/>
        <v>0</v>
      </c>
      <c r="N155" s="9">
        <f t="shared" si="186"/>
        <v>0</v>
      </c>
    </row>
    <row r="156" spans="1:15" ht="15.75" hidden="1" outlineLevel="7" x14ac:dyDescent="0.25">
      <c r="A156" s="263" t="s">
        <v>516</v>
      </c>
      <c r="B156" s="263" t="s">
        <v>506</v>
      </c>
      <c r="C156" s="263" t="s">
        <v>98</v>
      </c>
      <c r="D156" s="263" t="s">
        <v>15</v>
      </c>
      <c r="E156" s="155" t="s">
        <v>528</v>
      </c>
      <c r="F156" s="13">
        <v>21077.85</v>
      </c>
      <c r="G156" s="165">
        <v>-21077.85</v>
      </c>
      <c r="H156" s="176">
        <f>SUM(F156:G156)</f>
        <v>0</v>
      </c>
      <c r="I156" s="13"/>
      <c r="J156" s="11"/>
      <c r="K156" s="11">
        <f>SUM(I156:J156)</f>
        <v>0</v>
      </c>
      <c r="L156" s="13"/>
      <c r="M156" s="11"/>
      <c r="N156" s="11">
        <f>SUM(L156:M156)</f>
        <v>0</v>
      </c>
    </row>
    <row r="157" spans="1:15" s="35" customFormat="1" ht="47.25" hidden="1" outlineLevel="3" x14ac:dyDescent="0.25">
      <c r="A157" s="264" t="s">
        <v>516</v>
      </c>
      <c r="B157" s="264" t="s">
        <v>506</v>
      </c>
      <c r="C157" s="264" t="s">
        <v>98</v>
      </c>
      <c r="D157" s="264"/>
      <c r="E157" s="238" t="s">
        <v>441</v>
      </c>
      <c r="F157" s="23">
        <f t="shared" ref="F157:N157" si="187">F158</f>
        <v>63233.5</v>
      </c>
      <c r="G157" s="173">
        <f t="shared" si="187"/>
        <v>-63233.5</v>
      </c>
      <c r="H157" s="177">
        <f t="shared" si="187"/>
        <v>0</v>
      </c>
      <c r="I157" s="23">
        <f t="shared" si="187"/>
        <v>0</v>
      </c>
      <c r="J157" s="23">
        <f t="shared" si="187"/>
        <v>0</v>
      </c>
      <c r="K157" s="23">
        <f t="shared" si="187"/>
        <v>0</v>
      </c>
      <c r="L157" s="23">
        <f t="shared" si="187"/>
        <v>0</v>
      </c>
      <c r="M157" s="23">
        <f t="shared" si="187"/>
        <v>0</v>
      </c>
      <c r="N157" s="23">
        <f t="shared" si="187"/>
        <v>0</v>
      </c>
    </row>
    <row r="158" spans="1:15" s="35" customFormat="1" ht="15.75" hidden="1" outlineLevel="7" x14ac:dyDescent="0.25">
      <c r="A158" s="265" t="s">
        <v>516</v>
      </c>
      <c r="B158" s="265" t="s">
        <v>506</v>
      </c>
      <c r="C158" s="265" t="s">
        <v>98</v>
      </c>
      <c r="D158" s="265" t="s">
        <v>15</v>
      </c>
      <c r="E158" s="239" t="s">
        <v>623</v>
      </c>
      <c r="F158" s="34">
        <v>63233.5</v>
      </c>
      <c r="G158" s="174">
        <v>-63233.5</v>
      </c>
      <c r="H158" s="178">
        <f>SUM(F158:G158)</f>
        <v>0</v>
      </c>
      <c r="I158" s="24"/>
      <c r="J158" s="24"/>
      <c r="K158" s="24">
        <f>SUM(I158:J158)</f>
        <v>0</v>
      </c>
      <c r="L158" s="24"/>
      <c r="M158" s="24"/>
      <c r="N158" s="24">
        <f>SUM(L158:M158)</f>
        <v>0</v>
      </c>
    </row>
    <row r="159" spans="1:15" ht="31.5" outlineLevel="7" x14ac:dyDescent="0.25">
      <c r="A159" s="262" t="s">
        <v>516</v>
      </c>
      <c r="B159" s="262" t="s">
        <v>506</v>
      </c>
      <c r="C159" s="262" t="s">
        <v>487</v>
      </c>
      <c r="D159" s="262"/>
      <c r="E159" s="236" t="s">
        <v>560</v>
      </c>
      <c r="F159" s="9">
        <f t="shared" ref="F159:M161" si="188">F160</f>
        <v>37333.33</v>
      </c>
      <c r="G159" s="164">
        <f t="shared" si="188"/>
        <v>-37333.33</v>
      </c>
      <c r="H159" s="9"/>
      <c r="I159" s="9">
        <f t="shared" si="188"/>
        <v>14000</v>
      </c>
      <c r="J159" s="9">
        <f t="shared" si="188"/>
        <v>0</v>
      </c>
      <c r="K159" s="9">
        <f t="shared" si="188"/>
        <v>14000</v>
      </c>
      <c r="L159" s="9">
        <f t="shared" si="188"/>
        <v>0</v>
      </c>
      <c r="M159" s="9">
        <f t="shared" si="188"/>
        <v>0</v>
      </c>
      <c r="N159" s="9"/>
    </row>
    <row r="160" spans="1:15" ht="15.75" outlineLevel="7" x14ac:dyDescent="0.25">
      <c r="A160" s="263" t="s">
        <v>516</v>
      </c>
      <c r="B160" s="263" t="s">
        <v>506</v>
      </c>
      <c r="C160" s="263" t="s">
        <v>487</v>
      </c>
      <c r="D160" s="263" t="s">
        <v>15</v>
      </c>
      <c r="E160" s="155" t="s">
        <v>16</v>
      </c>
      <c r="F160" s="11">
        <v>37333.33</v>
      </c>
      <c r="G160" s="165">
        <v>-37333.33</v>
      </c>
      <c r="H160" s="11"/>
      <c r="I160" s="11">
        <v>14000</v>
      </c>
      <c r="J160" s="11"/>
      <c r="K160" s="11">
        <f>SUM(I160:J160)</f>
        <v>14000</v>
      </c>
      <c r="L160" s="11"/>
      <c r="M160" s="11"/>
      <c r="N160" s="11"/>
    </row>
    <row r="161" spans="1:14" s="35" customFormat="1" ht="31.5" outlineLevel="7" x14ac:dyDescent="0.25">
      <c r="A161" s="264" t="s">
        <v>516</v>
      </c>
      <c r="B161" s="264" t="s">
        <v>506</v>
      </c>
      <c r="C161" s="264" t="s">
        <v>487</v>
      </c>
      <c r="D161" s="264"/>
      <c r="E161" s="238" t="s">
        <v>632</v>
      </c>
      <c r="F161" s="23">
        <f t="shared" si="188"/>
        <v>112000</v>
      </c>
      <c r="G161" s="173">
        <f t="shared" si="188"/>
        <v>-112000</v>
      </c>
      <c r="H161" s="23"/>
      <c r="I161" s="23">
        <f t="shared" si="188"/>
        <v>42000</v>
      </c>
      <c r="J161" s="23">
        <f t="shared" si="188"/>
        <v>0</v>
      </c>
      <c r="K161" s="23">
        <f t="shared" si="188"/>
        <v>42000</v>
      </c>
      <c r="L161" s="23">
        <f t="shared" si="188"/>
        <v>0</v>
      </c>
      <c r="M161" s="23">
        <f t="shared" si="188"/>
        <v>0</v>
      </c>
      <c r="N161" s="23"/>
    </row>
    <row r="162" spans="1:14" s="35" customFormat="1" ht="15.75" outlineLevel="7" x14ac:dyDescent="0.25">
      <c r="A162" s="265" t="s">
        <v>516</v>
      </c>
      <c r="B162" s="265" t="s">
        <v>506</v>
      </c>
      <c r="C162" s="265" t="s">
        <v>487</v>
      </c>
      <c r="D162" s="265" t="s">
        <v>15</v>
      </c>
      <c r="E162" s="239" t="s">
        <v>16</v>
      </c>
      <c r="F162" s="24">
        <v>112000</v>
      </c>
      <c r="G162" s="174">
        <v>-112000</v>
      </c>
      <c r="H162" s="24"/>
      <c r="I162" s="24">
        <v>42000</v>
      </c>
      <c r="J162" s="24"/>
      <c r="K162" s="24">
        <f>SUM(I162:J162)</f>
        <v>42000</v>
      </c>
      <c r="L162" s="24"/>
      <c r="M162" s="24"/>
      <c r="N162" s="24"/>
    </row>
    <row r="163" spans="1:14" ht="15.75" outlineLevel="7" x14ac:dyDescent="0.25">
      <c r="A163" s="262" t="s">
        <v>516</v>
      </c>
      <c r="B163" s="262" t="s">
        <v>529</v>
      </c>
      <c r="C163" s="263"/>
      <c r="D163" s="263"/>
      <c r="E163" s="237" t="s">
        <v>530</v>
      </c>
      <c r="F163" s="9">
        <f>F164+F176+F191</f>
        <v>46194.6</v>
      </c>
      <c r="G163" s="9">
        <f t="shared" ref="G163:H163" si="189">G164+G176+G191</f>
        <v>0</v>
      </c>
      <c r="H163" s="9">
        <f t="shared" si="189"/>
        <v>46194.6</v>
      </c>
      <c r="I163" s="9">
        <f>I164+I176+I191</f>
        <v>46305.499999999993</v>
      </c>
      <c r="J163" s="9">
        <f t="shared" ref="J163" si="190">J164+J176+J191</f>
        <v>0</v>
      </c>
      <c r="K163" s="9">
        <f t="shared" ref="K163" si="191">K164+K176+K191</f>
        <v>46305.499999999993</v>
      </c>
      <c r="L163" s="9">
        <f>L164+L176+L191</f>
        <v>47116.7</v>
      </c>
      <c r="M163" s="9">
        <f t="shared" ref="M163" si="192">M164+M176+M191</f>
        <v>0</v>
      </c>
      <c r="N163" s="9">
        <f t="shared" ref="N163" si="193">N164+N176+N191</f>
        <v>47116.7</v>
      </c>
    </row>
    <row r="164" spans="1:14" ht="15.75" outlineLevel="1" x14ac:dyDescent="0.25">
      <c r="A164" s="262" t="s">
        <v>516</v>
      </c>
      <c r="B164" s="262" t="s">
        <v>531</v>
      </c>
      <c r="C164" s="262"/>
      <c r="D164" s="262"/>
      <c r="E164" s="236" t="s">
        <v>532</v>
      </c>
      <c r="F164" s="9">
        <f t="shared" ref="F164:N164" si="194">F165</f>
        <v>18018.599999999999</v>
      </c>
      <c r="G164" s="9">
        <f t="shared" si="194"/>
        <v>0</v>
      </c>
      <c r="H164" s="9">
        <f t="shared" si="194"/>
        <v>18018.599999999999</v>
      </c>
      <c r="I164" s="9">
        <f t="shared" si="194"/>
        <v>17845.899999999998</v>
      </c>
      <c r="J164" s="9">
        <f t="shared" si="194"/>
        <v>0</v>
      </c>
      <c r="K164" s="9">
        <f t="shared" si="194"/>
        <v>17845.899999999998</v>
      </c>
      <c r="L164" s="9">
        <f t="shared" si="194"/>
        <v>18326</v>
      </c>
      <c r="M164" s="9">
        <f t="shared" si="194"/>
        <v>0</v>
      </c>
      <c r="N164" s="9">
        <f t="shared" si="194"/>
        <v>18326</v>
      </c>
    </row>
    <row r="165" spans="1:14" ht="31.5" outlineLevel="2" x14ac:dyDescent="0.25">
      <c r="A165" s="262" t="s">
        <v>516</v>
      </c>
      <c r="B165" s="262" t="s">
        <v>531</v>
      </c>
      <c r="C165" s="262" t="s">
        <v>54</v>
      </c>
      <c r="D165" s="262"/>
      <c r="E165" s="236" t="s">
        <v>55</v>
      </c>
      <c r="F165" s="9">
        <f>F166+F170</f>
        <v>18018.599999999999</v>
      </c>
      <c r="G165" s="9">
        <f t="shared" ref="G165:H165" si="195">G166+G170</f>
        <v>0</v>
      </c>
      <c r="H165" s="9">
        <f t="shared" si="195"/>
        <v>18018.599999999999</v>
      </c>
      <c r="I165" s="9">
        <f>I166+I170</f>
        <v>17845.899999999998</v>
      </c>
      <c r="J165" s="9">
        <f t="shared" ref="J165" si="196">J166+J170</f>
        <v>0</v>
      </c>
      <c r="K165" s="9">
        <f t="shared" ref="K165" si="197">K166+K170</f>
        <v>17845.899999999998</v>
      </c>
      <c r="L165" s="9">
        <f>L166+L170</f>
        <v>18326</v>
      </c>
      <c r="M165" s="9">
        <f t="shared" ref="M165" si="198">M166+M170</f>
        <v>0</v>
      </c>
      <c r="N165" s="9">
        <f t="shared" ref="N165" si="199">N166+N170</f>
        <v>18326</v>
      </c>
    </row>
    <row r="166" spans="1:14" ht="31.5" outlineLevel="3" x14ac:dyDescent="0.25">
      <c r="A166" s="262" t="s">
        <v>516</v>
      </c>
      <c r="B166" s="262" t="s">
        <v>531</v>
      </c>
      <c r="C166" s="262" t="s">
        <v>99</v>
      </c>
      <c r="D166" s="262"/>
      <c r="E166" s="236" t="s">
        <v>100</v>
      </c>
      <c r="F166" s="9">
        <f t="shared" ref="F166:N168" si="200">F167</f>
        <v>1757.6</v>
      </c>
      <c r="G166" s="9">
        <f t="shared" si="200"/>
        <v>0</v>
      </c>
      <c r="H166" s="9">
        <f t="shared" si="200"/>
        <v>1757.6</v>
      </c>
      <c r="I166" s="9">
        <f t="shared" ref="I166:I168" si="201">I167</f>
        <v>998.6</v>
      </c>
      <c r="J166" s="9">
        <f t="shared" si="200"/>
        <v>0</v>
      </c>
      <c r="K166" s="9">
        <f t="shared" si="200"/>
        <v>998.6</v>
      </c>
      <c r="L166" s="9">
        <f t="shared" ref="L166:L168" si="202">L167</f>
        <v>868.9</v>
      </c>
      <c r="M166" s="9">
        <f t="shared" si="200"/>
        <v>0</v>
      </c>
      <c r="N166" s="9">
        <f t="shared" si="200"/>
        <v>868.9</v>
      </c>
    </row>
    <row r="167" spans="1:14" ht="31.5" outlineLevel="4" x14ac:dyDescent="0.25">
      <c r="A167" s="262" t="s">
        <v>516</v>
      </c>
      <c r="B167" s="262" t="s">
        <v>531</v>
      </c>
      <c r="C167" s="262" t="s">
        <v>101</v>
      </c>
      <c r="D167" s="262"/>
      <c r="E167" s="236" t="s">
        <v>102</v>
      </c>
      <c r="F167" s="9">
        <f t="shared" si="200"/>
        <v>1757.6</v>
      </c>
      <c r="G167" s="9">
        <f t="shared" si="200"/>
        <v>0</v>
      </c>
      <c r="H167" s="9">
        <f t="shared" si="200"/>
        <v>1757.6</v>
      </c>
      <c r="I167" s="9">
        <f t="shared" si="201"/>
        <v>998.6</v>
      </c>
      <c r="J167" s="9">
        <f t="shared" si="200"/>
        <v>0</v>
      </c>
      <c r="K167" s="9">
        <f t="shared" si="200"/>
        <v>998.6</v>
      </c>
      <c r="L167" s="9">
        <f t="shared" si="202"/>
        <v>868.9</v>
      </c>
      <c r="M167" s="9">
        <f t="shared" si="200"/>
        <v>0</v>
      </c>
      <c r="N167" s="9">
        <f t="shared" si="200"/>
        <v>868.9</v>
      </c>
    </row>
    <row r="168" spans="1:14" ht="31.5" outlineLevel="5" x14ac:dyDescent="0.25">
      <c r="A168" s="262" t="s">
        <v>516</v>
      </c>
      <c r="B168" s="262" t="s">
        <v>531</v>
      </c>
      <c r="C168" s="262" t="s">
        <v>103</v>
      </c>
      <c r="D168" s="262"/>
      <c r="E168" s="236" t="s">
        <v>104</v>
      </c>
      <c r="F168" s="9">
        <f t="shared" si="200"/>
        <v>1757.6</v>
      </c>
      <c r="G168" s="9">
        <f t="shared" si="200"/>
        <v>0</v>
      </c>
      <c r="H168" s="9">
        <f t="shared" si="200"/>
        <v>1757.6</v>
      </c>
      <c r="I168" s="9">
        <f t="shared" si="201"/>
        <v>998.6</v>
      </c>
      <c r="J168" s="9">
        <f t="shared" si="200"/>
        <v>0</v>
      </c>
      <c r="K168" s="9">
        <f t="shared" si="200"/>
        <v>998.6</v>
      </c>
      <c r="L168" s="9">
        <f t="shared" si="202"/>
        <v>868.9</v>
      </c>
      <c r="M168" s="9">
        <f t="shared" si="200"/>
        <v>0</v>
      </c>
      <c r="N168" s="9">
        <f t="shared" si="200"/>
        <v>868.9</v>
      </c>
    </row>
    <row r="169" spans="1:14" ht="15.75" outlineLevel="7" x14ac:dyDescent="0.25">
      <c r="A169" s="263" t="s">
        <v>516</v>
      </c>
      <c r="B169" s="263" t="s">
        <v>531</v>
      </c>
      <c r="C169" s="263" t="s">
        <v>103</v>
      </c>
      <c r="D169" s="263" t="s">
        <v>7</v>
      </c>
      <c r="E169" s="155" t="s">
        <v>8</v>
      </c>
      <c r="F169" s="11">
        <v>1757.6</v>
      </c>
      <c r="G169" s="11"/>
      <c r="H169" s="11">
        <f>SUM(F169:G169)</f>
        <v>1757.6</v>
      </c>
      <c r="I169" s="11">
        <v>998.6</v>
      </c>
      <c r="J169" s="11"/>
      <c r="K169" s="11">
        <f>SUM(I169:J169)</f>
        <v>998.6</v>
      </c>
      <c r="L169" s="11">
        <v>868.9</v>
      </c>
      <c r="M169" s="11"/>
      <c r="N169" s="11">
        <f>SUM(L169:M169)</f>
        <v>868.9</v>
      </c>
    </row>
    <row r="170" spans="1:14" ht="47.25" outlineLevel="3" x14ac:dyDescent="0.25">
      <c r="A170" s="262" t="s">
        <v>516</v>
      </c>
      <c r="B170" s="262" t="s">
        <v>531</v>
      </c>
      <c r="C170" s="262" t="s">
        <v>105</v>
      </c>
      <c r="D170" s="262"/>
      <c r="E170" s="236" t="s">
        <v>106</v>
      </c>
      <c r="F170" s="9">
        <f t="shared" ref="F170:N171" si="203">F171</f>
        <v>16261</v>
      </c>
      <c r="G170" s="9">
        <f t="shared" si="203"/>
        <v>0</v>
      </c>
      <c r="H170" s="9">
        <f t="shared" si="203"/>
        <v>16261</v>
      </c>
      <c r="I170" s="9">
        <f t="shared" ref="I170:I171" si="204">I171</f>
        <v>16847.3</v>
      </c>
      <c r="J170" s="9">
        <f t="shared" si="203"/>
        <v>0</v>
      </c>
      <c r="K170" s="9">
        <f t="shared" si="203"/>
        <v>16847.3</v>
      </c>
      <c r="L170" s="9">
        <f t="shared" ref="L170:L171" si="205">L171</f>
        <v>17457.099999999999</v>
      </c>
      <c r="M170" s="9">
        <f t="shared" si="203"/>
        <v>0</v>
      </c>
      <c r="N170" s="9">
        <f t="shared" si="203"/>
        <v>17457.099999999999</v>
      </c>
    </row>
    <row r="171" spans="1:14" ht="31.5" outlineLevel="4" x14ac:dyDescent="0.25">
      <c r="A171" s="262" t="s">
        <v>516</v>
      </c>
      <c r="B171" s="262" t="s">
        <v>531</v>
      </c>
      <c r="C171" s="262" t="s">
        <v>107</v>
      </c>
      <c r="D171" s="262"/>
      <c r="E171" s="236" t="s">
        <v>39</v>
      </c>
      <c r="F171" s="9">
        <f t="shared" si="203"/>
        <v>16261</v>
      </c>
      <c r="G171" s="9">
        <f t="shared" si="203"/>
        <v>0</v>
      </c>
      <c r="H171" s="9">
        <f t="shared" si="203"/>
        <v>16261</v>
      </c>
      <c r="I171" s="9">
        <f t="shared" si="204"/>
        <v>16847.3</v>
      </c>
      <c r="J171" s="9">
        <f t="shared" si="203"/>
        <v>0</v>
      </c>
      <c r="K171" s="9">
        <f t="shared" si="203"/>
        <v>16847.3</v>
      </c>
      <c r="L171" s="9">
        <f t="shared" si="205"/>
        <v>17457.099999999999</v>
      </c>
      <c r="M171" s="9">
        <f t="shared" si="203"/>
        <v>0</v>
      </c>
      <c r="N171" s="9">
        <f t="shared" si="203"/>
        <v>17457.099999999999</v>
      </c>
    </row>
    <row r="172" spans="1:14" ht="15.75" outlineLevel="5" x14ac:dyDescent="0.25">
      <c r="A172" s="262" t="s">
        <v>516</v>
      </c>
      <c r="B172" s="262" t="s">
        <v>531</v>
      </c>
      <c r="C172" s="262" t="s">
        <v>108</v>
      </c>
      <c r="D172" s="262"/>
      <c r="E172" s="236" t="s">
        <v>109</v>
      </c>
      <c r="F172" s="9">
        <f t="shared" ref="F172:N172" si="206">F173+F174+F175</f>
        <v>16261</v>
      </c>
      <c r="G172" s="9">
        <f t="shared" ref="G172:H172" si="207">G173+G174+G175</f>
        <v>0</v>
      </c>
      <c r="H172" s="9">
        <f t="shared" si="207"/>
        <v>16261</v>
      </c>
      <c r="I172" s="9">
        <f t="shared" si="206"/>
        <v>16847.3</v>
      </c>
      <c r="J172" s="9">
        <f t="shared" si="206"/>
        <v>0</v>
      </c>
      <c r="K172" s="9">
        <f t="shared" si="206"/>
        <v>16847.3</v>
      </c>
      <c r="L172" s="9">
        <f t="shared" si="206"/>
        <v>17457.099999999999</v>
      </c>
      <c r="M172" s="9">
        <f t="shared" si="206"/>
        <v>0</v>
      </c>
      <c r="N172" s="9">
        <f t="shared" si="206"/>
        <v>17457.099999999999</v>
      </c>
    </row>
    <row r="173" spans="1:14" ht="47.25" outlineLevel="7" x14ac:dyDescent="0.25">
      <c r="A173" s="263" t="s">
        <v>516</v>
      </c>
      <c r="B173" s="263" t="s">
        <v>531</v>
      </c>
      <c r="C173" s="263" t="s">
        <v>108</v>
      </c>
      <c r="D173" s="263" t="s">
        <v>4</v>
      </c>
      <c r="E173" s="155" t="s">
        <v>5</v>
      </c>
      <c r="F173" s="11">
        <v>14658</v>
      </c>
      <c r="G173" s="11"/>
      <c r="H173" s="11">
        <f t="shared" ref="H173:H175" si="208">SUM(F173:G173)</f>
        <v>14658</v>
      </c>
      <c r="I173" s="11">
        <v>15244.3</v>
      </c>
      <c r="J173" s="11"/>
      <c r="K173" s="11">
        <f t="shared" ref="K173:K175" si="209">SUM(I173:J173)</f>
        <v>15244.3</v>
      </c>
      <c r="L173" s="11">
        <v>15854.1</v>
      </c>
      <c r="M173" s="11"/>
      <c r="N173" s="11">
        <f t="shared" ref="N173:N175" si="210">SUM(L173:M173)</f>
        <v>15854.1</v>
      </c>
    </row>
    <row r="174" spans="1:14" ht="15.75" outlineLevel="7" x14ac:dyDescent="0.25">
      <c r="A174" s="263" t="s">
        <v>516</v>
      </c>
      <c r="B174" s="263" t="s">
        <v>531</v>
      </c>
      <c r="C174" s="263" t="s">
        <v>108</v>
      </c>
      <c r="D174" s="263" t="s">
        <v>7</v>
      </c>
      <c r="E174" s="155" t="s">
        <v>8</v>
      </c>
      <c r="F174" s="11">
        <v>1573.9</v>
      </c>
      <c r="G174" s="11"/>
      <c r="H174" s="11">
        <f t="shared" si="208"/>
        <v>1573.9</v>
      </c>
      <c r="I174" s="11">
        <v>1573.9</v>
      </c>
      <c r="J174" s="11"/>
      <c r="K174" s="11">
        <f t="shared" si="209"/>
        <v>1573.9</v>
      </c>
      <c r="L174" s="11">
        <v>1573.9</v>
      </c>
      <c r="M174" s="11"/>
      <c r="N174" s="11">
        <f t="shared" si="210"/>
        <v>1573.9</v>
      </c>
    </row>
    <row r="175" spans="1:14" ht="15.75" outlineLevel="7" x14ac:dyDescent="0.25">
      <c r="A175" s="263" t="s">
        <v>516</v>
      </c>
      <c r="B175" s="263" t="s">
        <v>531</v>
      </c>
      <c r="C175" s="263" t="s">
        <v>108</v>
      </c>
      <c r="D175" s="263" t="s">
        <v>15</v>
      </c>
      <c r="E175" s="155" t="s">
        <v>16</v>
      </c>
      <c r="F175" s="11">
        <v>29.1</v>
      </c>
      <c r="G175" s="11"/>
      <c r="H175" s="11">
        <f t="shared" si="208"/>
        <v>29.1</v>
      </c>
      <c r="I175" s="11">
        <v>29.1</v>
      </c>
      <c r="J175" s="11"/>
      <c r="K175" s="11">
        <f t="shared" si="209"/>
        <v>29.1</v>
      </c>
      <c r="L175" s="11">
        <v>29.1</v>
      </c>
      <c r="M175" s="11"/>
      <c r="N175" s="11">
        <f t="shared" si="210"/>
        <v>29.1</v>
      </c>
    </row>
    <row r="176" spans="1:14" ht="31.5" outlineLevel="1" x14ac:dyDescent="0.25">
      <c r="A176" s="262" t="s">
        <v>516</v>
      </c>
      <c r="B176" s="262" t="s">
        <v>533</v>
      </c>
      <c r="C176" s="262"/>
      <c r="D176" s="262"/>
      <c r="E176" s="236" t="s">
        <v>534</v>
      </c>
      <c r="F176" s="9">
        <f t="shared" ref="F176:N176" si="211">F177</f>
        <v>25850.400000000001</v>
      </c>
      <c r="G176" s="9">
        <f t="shared" si="211"/>
        <v>0</v>
      </c>
      <c r="H176" s="9">
        <f t="shared" si="211"/>
        <v>25850.400000000001</v>
      </c>
      <c r="I176" s="9">
        <f t="shared" si="211"/>
        <v>26134</v>
      </c>
      <c r="J176" s="9">
        <f t="shared" si="211"/>
        <v>0</v>
      </c>
      <c r="K176" s="9">
        <f t="shared" si="211"/>
        <v>26134</v>
      </c>
      <c r="L176" s="9">
        <f t="shared" si="211"/>
        <v>26465.1</v>
      </c>
      <c r="M176" s="9">
        <f t="shared" si="211"/>
        <v>0</v>
      </c>
      <c r="N176" s="9">
        <f t="shared" si="211"/>
        <v>26465.1</v>
      </c>
    </row>
    <row r="177" spans="1:14" ht="31.5" outlineLevel="2" x14ac:dyDescent="0.25">
      <c r="A177" s="262" t="s">
        <v>516</v>
      </c>
      <c r="B177" s="262" t="s">
        <v>533</v>
      </c>
      <c r="C177" s="262" t="s">
        <v>54</v>
      </c>
      <c r="D177" s="262"/>
      <c r="E177" s="236" t="s">
        <v>55</v>
      </c>
      <c r="F177" s="9">
        <f t="shared" ref="F177:N177" si="212">F178+F185</f>
        <v>25850.400000000001</v>
      </c>
      <c r="G177" s="9">
        <f t="shared" ref="G177:H177" si="213">G178+G185</f>
        <v>0</v>
      </c>
      <c r="H177" s="9">
        <f t="shared" si="213"/>
        <v>25850.400000000001</v>
      </c>
      <c r="I177" s="9">
        <f t="shared" si="212"/>
        <v>26134</v>
      </c>
      <c r="J177" s="9">
        <f t="shared" si="212"/>
        <v>0</v>
      </c>
      <c r="K177" s="9">
        <f t="shared" si="212"/>
        <v>26134</v>
      </c>
      <c r="L177" s="9">
        <f t="shared" si="212"/>
        <v>26465.1</v>
      </c>
      <c r="M177" s="9">
        <f t="shared" si="212"/>
        <v>0</v>
      </c>
      <c r="N177" s="9">
        <f t="shared" si="212"/>
        <v>26465.1</v>
      </c>
    </row>
    <row r="178" spans="1:14" ht="31.5" outlineLevel="3" x14ac:dyDescent="0.25">
      <c r="A178" s="262" t="s">
        <v>516</v>
      </c>
      <c r="B178" s="262" t="s">
        <v>533</v>
      </c>
      <c r="C178" s="262" t="s">
        <v>99</v>
      </c>
      <c r="D178" s="262"/>
      <c r="E178" s="236" t="s">
        <v>100</v>
      </c>
      <c r="F178" s="9">
        <f t="shared" ref="F178:N178" si="214">F179</f>
        <v>17058.8</v>
      </c>
      <c r="G178" s="9">
        <f t="shared" si="214"/>
        <v>0</v>
      </c>
      <c r="H178" s="9">
        <f t="shared" si="214"/>
        <v>17058.8</v>
      </c>
      <c r="I178" s="9">
        <f t="shared" si="214"/>
        <v>17024</v>
      </c>
      <c r="J178" s="9">
        <f t="shared" si="214"/>
        <v>0</v>
      </c>
      <c r="K178" s="9">
        <f t="shared" si="214"/>
        <v>17024</v>
      </c>
      <c r="L178" s="9">
        <f t="shared" si="214"/>
        <v>17024</v>
      </c>
      <c r="M178" s="9">
        <f t="shared" si="214"/>
        <v>0</v>
      </c>
      <c r="N178" s="9">
        <f t="shared" si="214"/>
        <v>17024</v>
      </c>
    </row>
    <row r="179" spans="1:14" ht="15.75" outlineLevel="4" x14ac:dyDescent="0.25">
      <c r="A179" s="262" t="s">
        <v>516</v>
      </c>
      <c r="B179" s="262" t="s">
        <v>533</v>
      </c>
      <c r="C179" s="262" t="s">
        <v>110</v>
      </c>
      <c r="D179" s="262"/>
      <c r="E179" s="236" t="s">
        <v>111</v>
      </c>
      <c r="F179" s="9">
        <f t="shared" ref="F179:N179" si="215">F180+F183</f>
        <v>17058.8</v>
      </c>
      <c r="G179" s="9">
        <f t="shared" ref="G179:H179" si="216">G180+G183</f>
        <v>0</v>
      </c>
      <c r="H179" s="9">
        <f t="shared" si="216"/>
        <v>17058.8</v>
      </c>
      <c r="I179" s="9">
        <f t="shared" si="215"/>
        <v>17024</v>
      </c>
      <c r="J179" s="9">
        <f t="shared" si="215"/>
        <v>0</v>
      </c>
      <c r="K179" s="9">
        <f t="shared" si="215"/>
        <v>17024</v>
      </c>
      <c r="L179" s="9">
        <f t="shared" si="215"/>
        <v>17024</v>
      </c>
      <c r="M179" s="9">
        <f t="shared" si="215"/>
        <v>0</v>
      </c>
      <c r="N179" s="9">
        <f t="shared" si="215"/>
        <v>17024</v>
      </c>
    </row>
    <row r="180" spans="1:14" ht="15.75" outlineLevel="5" x14ac:dyDescent="0.25">
      <c r="A180" s="262" t="s">
        <v>516</v>
      </c>
      <c r="B180" s="262" t="s">
        <v>533</v>
      </c>
      <c r="C180" s="262" t="s">
        <v>112</v>
      </c>
      <c r="D180" s="262"/>
      <c r="E180" s="236" t="s">
        <v>113</v>
      </c>
      <c r="F180" s="9">
        <f>F181+F182</f>
        <v>15717.499999999998</v>
      </c>
      <c r="G180" s="9">
        <f t="shared" ref="G180:H180" si="217">G181+G182</f>
        <v>0</v>
      </c>
      <c r="H180" s="9">
        <f t="shared" si="217"/>
        <v>15717.499999999998</v>
      </c>
      <c r="I180" s="9">
        <f t="shared" ref="I180:L180" si="218">I181+I182</f>
        <v>15682.699999999999</v>
      </c>
      <c r="J180" s="9">
        <f t="shared" ref="J180" si="219">J181+J182</f>
        <v>0</v>
      </c>
      <c r="K180" s="9">
        <f t="shared" ref="K180" si="220">K181+K182</f>
        <v>15682.699999999999</v>
      </c>
      <c r="L180" s="9">
        <f t="shared" si="218"/>
        <v>15682.699999999999</v>
      </c>
      <c r="M180" s="9">
        <f t="shared" ref="M180" si="221">M181+M182</f>
        <v>0</v>
      </c>
      <c r="N180" s="9">
        <f t="shared" ref="N180" si="222">N181+N182</f>
        <v>15682.699999999999</v>
      </c>
    </row>
    <row r="181" spans="1:14" ht="15.75" outlineLevel="7" x14ac:dyDescent="0.25">
      <c r="A181" s="263" t="s">
        <v>516</v>
      </c>
      <c r="B181" s="263" t="s">
        <v>533</v>
      </c>
      <c r="C181" s="263" t="s">
        <v>112</v>
      </c>
      <c r="D181" s="263" t="s">
        <v>7</v>
      </c>
      <c r="E181" s="155" t="s">
        <v>8</v>
      </c>
      <c r="F181" s="11">
        <v>134.80000000000001</v>
      </c>
      <c r="G181" s="11"/>
      <c r="H181" s="11">
        <f t="shared" ref="H181:H182" si="223">SUM(F181:G181)</f>
        <v>134.80000000000001</v>
      </c>
      <c r="I181" s="11">
        <v>100</v>
      </c>
      <c r="J181" s="11"/>
      <c r="K181" s="11">
        <f t="shared" ref="K181:K182" si="224">SUM(I181:J181)</f>
        <v>100</v>
      </c>
      <c r="L181" s="11">
        <v>100</v>
      </c>
      <c r="M181" s="11"/>
      <c r="N181" s="11">
        <f t="shared" ref="N181:N182" si="225">SUM(L181:M181)</f>
        <v>100</v>
      </c>
    </row>
    <row r="182" spans="1:14" ht="31.5" outlineLevel="7" x14ac:dyDescent="0.25">
      <c r="A182" s="263" t="s">
        <v>516</v>
      </c>
      <c r="B182" s="263" t="s">
        <v>533</v>
      </c>
      <c r="C182" s="263" t="s">
        <v>112</v>
      </c>
      <c r="D182" s="263" t="s">
        <v>70</v>
      </c>
      <c r="E182" s="155" t="s">
        <v>71</v>
      </c>
      <c r="F182" s="11">
        <f>13842.3+1740.4</f>
        <v>15582.699999999999</v>
      </c>
      <c r="G182" s="11"/>
      <c r="H182" s="11">
        <f t="shared" si="223"/>
        <v>15582.699999999999</v>
      </c>
      <c r="I182" s="11">
        <f t="shared" ref="I182:L182" si="226">13842.3+1740.4</f>
        <v>15582.699999999999</v>
      </c>
      <c r="J182" s="11"/>
      <c r="K182" s="11">
        <f t="shared" si="224"/>
        <v>15582.699999999999</v>
      </c>
      <c r="L182" s="11">
        <f t="shared" si="226"/>
        <v>15582.699999999999</v>
      </c>
      <c r="M182" s="11"/>
      <c r="N182" s="11">
        <f t="shared" si="225"/>
        <v>15582.699999999999</v>
      </c>
    </row>
    <row r="183" spans="1:14" ht="15.75" outlineLevel="5" x14ac:dyDescent="0.25">
      <c r="A183" s="262" t="s">
        <v>516</v>
      </c>
      <c r="B183" s="262" t="s">
        <v>533</v>
      </c>
      <c r="C183" s="262" t="s">
        <v>114</v>
      </c>
      <c r="D183" s="262"/>
      <c r="E183" s="236" t="s">
        <v>115</v>
      </c>
      <c r="F183" s="9">
        <f t="shared" ref="F183:N183" si="227">F184</f>
        <v>1341.3</v>
      </c>
      <c r="G183" s="9">
        <f t="shared" si="227"/>
        <v>0</v>
      </c>
      <c r="H183" s="9">
        <f t="shared" si="227"/>
        <v>1341.3</v>
      </c>
      <c r="I183" s="9">
        <f t="shared" si="227"/>
        <v>1341.3</v>
      </c>
      <c r="J183" s="9">
        <f t="shared" si="227"/>
        <v>0</v>
      </c>
      <c r="K183" s="9">
        <f t="shared" si="227"/>
        <v>1341.3</v>
      </c>
      <c r="L183" s="9">
        <f t="shared" si="227"/>
        <v>1341.3</v>
      </c>
      <c r="M183" s="9">
        <f t="shared" si="227"/>
        <v>0</v>
      </c>
      <c r="N183" s="9">
        <f t="shared" si="227"/>
        <v>1341.3</v>
      </c>
    </row>
    <row r="184" spans="1:14" ht="31.5" outlineLevel="7" x14ac:dyDescent="0.25">
      <c r="A184" s="263" t="s">
        <v>516</v>
      </c>
      <c r="B184" s="263" t="s">
        <v>533</v>
      </c>
      <c r="C184" s="263" t="s">
        <v>114</v>
      </c>
      <c r="D184" s="263" t="s">
        <v>70</v>
      </c>
      <c r="E184" s="155" t="s">
        <v>71</v>
      </c>
      <c r="F184" s="11">
        <v>1341.3</v>
      </c>
      <c r="G184" s="11"/>
      <c r="H184" s="11">
        <f>SUM(F184:G184)</f>
        <v>1341.3</v>
      </c>
      <c r="I184" s="11">
        <v>1341.3</v>
      </c>
      <c r="J184" s="11"/>
      <c r="K184" s="11">
        <f>SUM(I184:J184)</f>
        <v>1341.3</v>
      </c>
      <c r="L184" s="11">
        <v>1341.3</v>
      </c>
      <c r="M184" s="11"/>
      <c r="N184" s="11">
        <f>SUM(L184:M184)</f>
        <v>1341.3</v>
      </c>
    </row>
    <row r="185" spans="1:14" ht="47.25" outlineLevel="3" x14ac:dyDescent="0.25">
      <c r="A185" s="262" t="s">
        <v>516</v>
      </c>
      <c r="B185" s="262" t="s">
        <v>533</v>
      </c>
      <c r="C185" s="262" t="s">
        <v>105</v>
      </c>
      <c r="D185" s="262"/>
      <c r="E185" s="236" t="s">
        <v>106</v>
      </c>
      <c r="F185" s="9">
        <f t="shared" ref="F185:N186" si="228">F186</f>
        <v>8791.6</v>
      </c>
      <c r="G185" s="9">
        <f t="shared" si="228"/>
        <v>0</v>
      </c>
      <c r="H185" s="9">
        <f t="shared" si="228"/>
        <v>8791.6</v>
      </c>
      <c r="I185" s="9">
        <f t="shared" ref="I185:I186" si="229">I186</f>
        <v>9110</v>
      </c>
      <c r="J185" s="9">
        <f t="shared" si="228"/>
        <v>0</v>
      </c>
      <c r="K185" s="9">
        <f t="shared" si="228"/>
        <v>9110</v>
      </c>
      <c r="L185" s="9">
        <f t="shared" ref="L185:L186" si="230">L186</f>
        <v>9441.1</v>
      </c>
      <c r="M185" s="9">
        <f t="shared" si="228"/>
        <v>0</v>
      </c>
      <c r="N185" s="9">
        <f t="shared" si="228"/>
        <v>9441.1</v>
      </c>
    </row>
    <row r="186" spans="1:14" ht="31.5" outlineLevel="4" x14ac:dyDescent="0.25">
      <c r="A186" s="262" t="s">
        <v>516</v>
      </c>
      <c r="B186" s="262" t="s">
        <v>533</v>
      </c>
      <c r="C186" s="262" t="s">
        <v>107</v>
      </c>
      <c r="D186" s="262"/>
      <c r="E186" s="236" t="s">
        <v>39</v>
      </c>
      <c r="F186" s="9">
        <f t="shared" si="228"/>
        <v>8791.6</v>
      </c>
      <c r="G186" s="9">
        <f t="shared" si="228"/>
        <v>0</v>
      </c>
      <c r="H186" s="9">
        <f t="shared" si="228"/>
        <v>8791.6</v>
      </c>
      <c r="I186" s="9">
        <f t="shared" si="229"/>
        <v>9110</v>
      </c>
      <c r="J186" s="9">
        <f t="shared" si="228"/>
        <v>0</v>
      </c>
      <c r="K186" s="9">
        <f t="shared" si="228"/>
        <v>9110</v>
      </c>
      <c r="L186" s="9">
        <f t="shared" si="230"/>
        <v>9441.1</v>
      </c>
      <c r="M186" s="9">
        <f t="shared" si="228"/>
        <v>0</v>
      </c>
      <c r="N186" s="9">
        <f t="shared" si="228"/>
        <v>9441.1</v>
      </c>
    </row>
    <row r="187" spans="1:14" ht="15.75" outlineLevel="5" x14ac:dyDescent="0.25">
      <c r="A187" s="262" t="s">
        <v>516</v>
      </c>
      <c r="B187" s="262" t="s">
        <v>533</v>
      </c>
      <c r="C187" s="262" t="s">
        <v>108</v>
      </c>
      <c r="D187" s="262"/>
      <c r="E187" s="236" t="s">
        <v>109</v>
      </c>
      <c r="F187" s="9">
        <f t="shared" ref="F187:N187" si="231">F188+F189+F190</f>
        <v>8791.6</v>
      </c>
      <c r="G187" s="9">
        <f t="shared" ref="G187:H187" si="232">G188+G189+G190</f>
        <v>0</v>
      </c>
      <c r="H187" s="9">
        <f t="shared" si="232"/>
        <v>8791.6</v>
      </c>
      <c r="I187" s="9">
        <f t="shared" si="231"/>
        <v>9110</v>
      </c>
      <c r="J187" s="9">
        <f t="shared" si="231"/>
        <v>0</v>
      </c>
      <c r="K187" s="9">
        <f t="shared" si="231"/>
        <v>9110</v>
      </c>
      <c r="L187" s="9">
        <f t="shared" si="231"/>
        <v>9441.1</v>
      </c>
      <c r="M187" s="9">
        <f t="shared" si="231"/>
        <v>0</v>
      </c>
      <c r="N187" s="9">
        <f t="shared" si="231"/>
        <v>9441.1</v>
      </c>
    </row>
    <row r="188" spans="1:14" ht="47.25" outlineLevel="7" x14ac:dyDescent="0.25">
      <c r="A188" s="263" t="s">
        <v>516</v>
      </c>
      <c r="B188" s="263" t="s">
        <v>533</v>
      </c>
      <c r="C188" s="263" t="s">
        <v>108</v>
      </c>
      <c r="D188" s="263" t="s">
        <v>4</v>
      </c>
      <c r="E188" s="155" t="s">
        <v>5</v>
      </c>
      <c r="F188" s="11">
        <v>7960.2</v>
      </c>
      <c r="G188" s="11"/>
      <c r="H188" s="11">
        <f t="shared" ref="H188:H190" si="233">SUM(F188:G188)</f>
        <v>7960.2</v>
      </c>
      <c r="I188" s="11">
        <v>8278.6</v>
      </c>
      <c r="J188" s="11"/>
      <c r="K188" s="11">
        <f t="shared" ref="K188:K190" si="234">SUM(I188:J188)</f>
        <v>8278.6</v>
      </c>
      <c r="L188" s="11">
        <v>8609.7000000000007</v>
      </c>
      <c r="M188" s="11"/>
      <c r="N188" s="11">
        <f t="shared" ref="N188:N190" si="235">SUM(L188:M188)</f>
        <v>8609.7000000000007</v>
      </c>
    </row>
    <row r="189" spans="1:14" ht="15.75" outlineLevel="7" x14ac:dyDescent="0.25">
      <c r="A189" s="263" t="s">
        <v>516</v>
      </c>
      <c r="B189" s="263" t="s">
        <v>533</v>
      </c>
      <c r="C189" s="263" t="s">
        <v>108</v>
      </c>
      <c r="D189" s="263" t="s">
        <v>7</v>
      </c>
      <c r="E189" s="155" t="s">
        <v>8</v>
      </c>
      <c r="F189" s="11">
        <v>823</v>
      </c>
      <c r="G189" s="11"/>
      <c r="H189" s="11">
        <f t="shared" si="233"/>
        <v>823</v>
      </c>
      <c r="I189" s="11">
        <v>823</v>
      </c>
      <c r="J189" s="11"/>
      <c r="K189" s="11">
        <f t="shared" si="234"/>
        <v>823</v>
      </c>
      <c r="L189" s="11">
        <v>823</v>
      </c>
      <c r="M189" s="11"/>
      <c r="N189" s="11">
        <f t="shared" si="235"/>
        <v>823</v>
      </c>
    </row>
    <row r="190" spans="1:14" ht="15.75" outlineLevel="7" x14ac:dyDescent="0.25">
      <c r="A190" s="263" t="s">
        <v>516</v>
      </c>
      <c r="B190" s="263" t="s">
        <v>533</v>
      </c>
      <c r="C190" s="263" t="s">
        <v>108</v>
      </c>
      <c r="D190" s="263" t="s">
        <v>15</v>
      </c>
      <c r="E190" s="155" t="s">
        <v>16</v>
      </c>
      <c r="F190" s="11">
        <v>8.4</v>
      </c>
      <c r="G190" s="11"/>
      <c r="H190" s="11">
        <f t="shared" si="233"/>
        <v>8.4</v>
      </c>
      <c r="I190" s="11">
        <v>8.4</v>
      </c>
      <c r="J190" s="11"/>
      <c r="K190" s="11">
        <f t="shared" si="234"/>
        <v>8.4</v>
      </c>
      <c r="L190" s="11">
        <v>8.4</v>
      </c>
      <c r="M190" s="11"/>
      <c r="N190" s="11">
        <f t="shared" si="235"/>
        <v>8.4</v>
      </c>
    </row>
    <row r="191" spans="1:14" ht="15.75" outlineLevel="1" x14ac:dyDescent="0.25">
      <c r="A191" s="262" t="s">
        <v>516</v>
      </c>
      <c r="B191" s="262" t="s">
        <v>535</v>
      </c>
      <c r="C191" s="262"/>
      <c r="D191" s="262"/>
      <c r="E191" s="236" t="s">
        <v>536</v>
      </c>
      <c r="F191" s="9">
        <f t="shared" ref="F191:N193" si="236">F192</f>
        <v>2325.6</v>
      </c>
      <c r="G191" s="9">
        <f t="shared" si="236"/>
        <v>0</v>
      </c>
      <c r="H191" s="9">
        <f t="shared" si="236"/>
        <v>2325.6</v>
      </c>
      <c r="I191" s="9">
        <f t="shared" ref="I191:I193" si="237">I192</f>
        <v>2325.6</v>
      </c>
      <c r="J191" s="9">
        <f t="shared" si="236"/>
        <v>0</v>
      </c>
      <c r="K191" s="9">
        <f t="shared" si="236"/>
        <v>2325.6</v>
      </c>
      <c r="L191" s="9">
        <f t="shared" ref="L191:L193" si="238">L192</f>
        <v>2325.6</v>
      </c>
      <c r="M191" s="9">
        <f t="shared" si="236"/>
        <v>0</v>
      </c>
      <c r="N191" s="9">
        <f t="shared" si="236"/>
        <v>2325.6</v>
      </c>
    </row>
    <row r="192" spans="1:14" ht="31.5" outlineLevel="2" x14ac:dyDescent="0.25">
      <c r="A192" s="262" t="s">
        <v>516</v>
      </c>
      <c r="B192" s="262" t="s">
        <v>535</v>
      </c>
      <c r="C192" s="262" t="s">
        <v>54</v>
      </c>
      <c r="D192" s="262"/>
      <c r="E192" s="236" t="s">
        <v>55</v>
      </c>
      <c r="F192" s="9">
        <f t="shared" si="236"/>
        <v>2325.6</v>
      </c>
      <c r="G192" s="9">
        <f t="shared" si="236"/>
        <v>0</v>
      </c>
      <c r="H192" s="9">
        <f t="shared" si="236"/>
        <v>2325.6</v>
      </c>
      <c r="I192" s="9">
        <f t="shared" si="237"/>
        <v>2325.6</v>
      </c>
      <c r="J192" s="9">
        <f t="shared" si="236"/>
        <v>0</v>
      </c>
      <c r="K192" s="9">
        <f t="shared" si="236"/>
        <v>2325.6</v>
      </c>
      <c r="L192" s="9">
        <f t="shared" si="238"/>
        <v>2325.6</v>
      </c>
      <c r="M192" s="9">
        <f t="shared" si="236"/>
        <v>0</v>
      </c>
      <c r="N192" s="9">
        <f t="shared" si="236"/>
        <v>2325.6</v>
      </c>
    </row>
    <row r="193" spans="1:14" ht="19.5" customHeight="1" outlineLevel="3" x14ac:dyDescent="0.25">
      <c r="A193" s="262" t="s">
        <v>516</v>
      </c>
      <c r="B193" s="262" t="s">
        <v>535</v>
      </c>
      <c r="C193" s="262" t="s">
        <v>56</v>
      </c>
      <c r="D193" s="262"/>
      <c r="E193" s="236" t="s">
        <v>57</v>
      </c>
      <c r="F193" s="9">
        <f t="shared" si="236"/>
        <v>2325.6</v>
      </c>
      <c r="G193" s="9">
        <f t="shared" si="236"/>
        <v>0</v>
      </c>
      <c r="H193" s="9">
        <f t="shared" si="236"/>
        <v>2325.6</v>
      </c>
      <c r="I193" s="9">
        <f t="shared" si="237"/>
        <v>2325.6</v>
      </c>
      <c r="J193" s="9">
        <f t="shared" si="236"/>
        <v>0</v>
      </c>
      <c r="K193" s="9">
        <f t="shared" si="236"/>
        <v>2325.6</v>
      </c>
      <c r="L193" s="9">
        <f t="shared" si="238"/>
        <v>2325.6</v>
      </c>
      <c r="M193" s="9">
        <f t="shared" si="236"/>
        <v>0</v>
      </c>
      <c r="N193" s="9">
        <f t="shared" si="236"/>
        <v>2325.6</v>
      </c>
    </row>
    <row r="194" spans="1:14" ht="15.75" customHeight="1" outlineLevel="4" x14ac:dyDescent="0.25">
      <c r="A194" s="262" t="s">
        <v>516</v>
      </c>
      <c r="B194" s="262" t="s">
        <v>535</v>
      </c>
      <c r="C194" s="262" t="s">
        <v>118</v>
      </c>
      <c r="D194" s="262"/>
      <c r="E194" s="236" t="s">
        <v>119</v>
      </c>
      <c r="F194" s="9">
        <f>F195+F197+F199</f>
        <v>2325.6</v>
      </c>
      <c r="G194" s="9">
        <f t="shared" ref="G194:H194" si="239">G195+G197+G199</f>
        <v>0</v>
      </c>
      <c r="H194" s="9">
        <f t="shared" si="239"/>
        <v>2325.6</v>
      </c>
      <c r="I194" s="9">
        <f>I195+I197+I199</f>
        <v>2325.6</v>
      </c>
      <c r="J194" s="9">
        <f t="shared" ref="J194" si="240">J195+J197+J199</f>
        <v>0</v>
      </c>
      <c r="K194" s="9">
        <f t="shared" ref="K194" si="241">K195+K197+K199</f>
        <v>2325.6</v>
      </c>
      <c r="L194" s="9">
        <f t="shared" ref="L194" si="242">L195+L197+L199</f>
        <v>2325.6</v>
      </c>
      <c r="M194" s="9">
        <f t="shared" ref="M194" si="243">M195+M197+M199</f>
        <v>0</v>
      </c>
      <c r="N194" s="9">
        <f t="shared" ref="N194" si="244">N195+N197+N199</f>
        <v>2325.6</v>
      </c>
    </row>
    <row r="195" spans="1:14" ht="15.75" outlineLevel="5" x14ac:dyDescent="0.25">
      <c r="A195" s="262" t="s">
        <v>516</v>
      </c>
      <c r="B195" s="262" t="s">
        <v>535</v>
      </c>
      <c r="C195" s="262" t="s">
        <v>120</v>
      </c>
      <c r="D195" s="262"/>
      <c r="E195" s="236" t="s">
        <v>121</v>
      </c>
      <c r="F195" s="9">
        <f t="shared" ref="F195:N195" si="245">F196</f>
        <v>1703.2</v>
      </c>
      <c r="G195" s="9">
        <f t="shared" si="245"/>
        <v>0</v>
      </c>
      <c r="H195" s="9">
        <f t="shared" si="245"/>
        <v>1703.2</v>
      </c>
      <c r="I195" s="9">
        <f t="shared" si="245"/>
        <v>1703.2</v>
      </c>
      <c r="J195" s="9">
        <f t="shared" si="245"/>
        <v>0</v>
      </c>
      <c r="K195" s="9">
        <f t="shared" si="245"/>
        <v>1703.2</v>
      </c>
      <c r="L195" s="9">
        <f t="shared" si="245"/>
        <v>1703.2</v>
      </c>
      <c r="M195" s="9">
        <f t="shared" si="245"/>
        <v>0</v>
      </c>
      <c r="N195" s="9">
        <f t="shared" si="245"/>
        <v>1703.2</v>
      </c>
    </row>
    <row r="196" spans="1:14" ht="15.75" outlineLevel="7" x14ac:dyDescent="0.25">
      <c r="A196" s="263" t="s">
        <v>516</v>
      </c>
      <c r="B196" s="263" t="s">
        <v>535</v>
      </c>
      <c r="C196" s="263" t="s">
        <v>120</v>
      </c>
      <c r="D196" s="263" t="s">
        <v>7</v>
      </c>
      <c r="E196" s="155" t="s">
        <v>8</v>
      </c>
      <c r="F196" s="11">
        <v>1703.2</v>
      </c>
      <c r="G196" s="11"/>
      <c r="H196" s="11">
        <f>SUM(F196:G196)</f>
        <v>1703.2</v>
      </c>
      <c r="I196" s="11">
        <v>1703.2</v>
      </c>
      <c r="J196" s="11"/>
      <c r="K196" s="11">
        <f>SUM(I196:J196)</f>
        <v>1703.2</v>
      </c>
      <c r="L196" s="11">
        <v>1703.2</v>
      </c>
      <c r="M196" s="11"/>
      <c r="N196" s="11">
        <f>SUM(L196:M196)</f>
        <v>1703.2</v>
      </c>
    </row>
    <row r="197" spans="1:14" ht="31.5" outlineLevel="5" x14ac:dyDescent="0.25">
      <c r="A197" s="262" t="s">
        <v>516</v>
      </c>
      <c r="B197" s="262" t="s">
        <v>535</v>
      </c>
      <c r="C197" s="262" t="s">
        <v>122</v>
      </c>
      <c r="D197" s="262"/>
      <c r="E197" s="236" t="s">
        <v>432</v>
      </c>
      <c r="F197" s="9">
        <f t="shared" ref="F197:N197" si="246">F198</f>
        <v>250</v>
      </c>
      <c r="G197" s="9">
        <f t="shared" si="246"/>
        <v>0</v>
      </c>
      <c r="H197" s="9">
        <f t="shared" si="246"/>
        <v>250</v>
      </c>
      <c r="I197" s="9">
        <f t="shared" si="246"/>
        <v>250</v>
      </c>
      <c r="J197" s="9">
        <f t="shared" si="246"/>
        <v>0</v>
      </c>
      <c r="K197" s="9">
        <f t="shared" si="246"/>
        <v>250</v>
      </c>
      <c r="L197" s="9">
        <f t="shared" si="246"/>
        <v>250</v>
      </c>
      <c r="M197" s="9">
        <f t="shared" si="246"/>
        <v>0</v>
      </c>
      <c r="N197" s="9">
        <f t="shared" si="246"/>
        <v>250</v>
      </c>
    </row>
    <row r="198" spans="1:14" ht="47.25" outlineLevel="7" x14ac:dyDescent="0.25">
      <c r="A198" s="263" t="s">
        <v>516</v>
      </c>
      <c r="B198" s="263" t="s">
        <v>535</v>
      </c>
      <c r="C198" s="263" t="s">
        <v>122</v>
      </c>
      <c r="D198" s="263" t="s">
        <v>4</v>
      </c>
      <c r="E198" s="155" t="s">
        <v>5</v>
      </c>
      <c r="F198" s="11">
        <v>250</v>
      </c>
      <c r="G198" s="11"/>
      <c r="H198" s="11">
        <f>SUM(F198:G198)</f>
        <v>250</v>
      </c>
      <c r="I198" s="11">
        <v>250</v>
      </c>
      <c r="J198" s="11"/>
      <c r="K198" s="11">
        <f>SUM(I198:J198)</f>
        <v>250</v>
      </c>
      <c r="L198" s="11">
        <v>250</v>
      </c>
      <c r="M198" s="11"/>
      <c r="N198" s="11">
        <f>SUM(L198:M198)</f>
        <v>250</v>
      </c>
    </row>
    <row r="199" spans="1:14" s="35" customFormat="1" ht="31.5" outlineLevel="5" x14ac:dyDescent="0.25">
      <c r="A199" s="264" t="s">
        <v>516</v>
      </c>
      <c r="B199" s="264" t="s">
        <v>535</v>
      </c>
      <c r="C199" s="264" t="s">
        <v>122</v>
      </c>
      <c r="D199" s="264"/>
      <c r="E199" s="238" t="s">
        <v>439</v>
      </c>
      <c r="F199" s="23">
        <f t="shared" ref="F199:N199" si="247">F200</f>
        <v>372.4</v>
      </c>
      <c r="G199" s="23">
        <f t="shared" si="247"/>
        <v>0</v>
      </c>
      <c r="H199" s="23">
        <f t="shared" si="247"/>
        <v>372.4</v>
      </c>
      <c r="I199" s="23">
        <f t="shared" si="247"/>
        <v>372.4</v>
      </c>
      <c r="J199" s="23">
        <f t="shared" si="247"/>
        <v>0</v>
      </c>
      <c r="K199" s="23">
        <f t="shared" si="247"/>
        <v>372.4</v>
      </c>
      <c r="L199" s="23">
        <f t="shared" si="247"/>
        <v>372.4</v>
      </c>
      <c r="M199" s="23">
        <f t="shared" si="247"/>
        <v>0</v>
      </c>
      <c r="N199" s="23">
        <f t="shared" si="247"/>
        <v>372.4</v>
      </c>
    </row>
    <row r="200" spans="1:14" s="35" customFormat="1" ht="47.25" outlineLevel="7" x14ac:dyDescent="0.25">
      <c r="A200" s="265" t="s">
        <v>516</v>
      </c>
      <c r="B200" s="265" t="s">
        <v>535</v>
      </c>
      <c r="C200" s="265" t="s">
        <v>122</v>
      </c>
      <c r="D200" s="265" t="s">
        <v>4</v>
      </c>
      <c r="E200" s="239" t="s">
        <v>5</v>
      </c>
      <c r="F200" s="24">
        <v>372.4</v>
      </c>
      <c r="G200" s="24"/>
      <c r="H200" s="24">
        <f>SUM(F200:G200)</f>
        <v>372.4</v>
      </c>
      <c r="I200" s="24">
        <v>372.4</v>
      </c>
      <c r="J200" s="24"/>
      <c r="K200" s="24">
        <f>SUM(I200:J200)</f>
        <v>372.4</v>
      </c>
      <c r="L200" s="24">
        <v>372.4</v>
      </c>
      <c r="M200" s="24"/>
      <c r="N200" s="24">
        <f>SUM(L200:M200)</f>
        <v>372.4</v>
      </c>
    </row>
    <row r="201" spans="1:14" ht="15.75" outlineLevel="7" x14ac:dyDescent="0.25">
      <c r="A201" s="262" t="s">
        <v>516</v>
      </c>
      <c r="B201" s="262" t="s">
        <v>537</v>
      </c>
      <c r="C201" s="263"/>
      <c r="D201" s="263"/>
      <c r="E201" s="237" t="s">
        <v>538</v>
      </c>
      <c r="F201" s="9">
        <f t="shared" ref="F201:N201" si="248">F202+F227+F237+F244+F259</f>
        <v>244343.8</v>
      </c>
      <c r="G201" s="9">
        <f t="shared" si="248"/>
        <v>-1200</v>
      </c>
      <c r="H201" s="9">
        <f t="shared" si="248"/>
        <v>243143.8</v>
      </c>
      <c r="I201" s="9">
        <f t="shared" si="248"/>
        <v>266339</v>
      </c>
      <c r="J201" s="9">
        <f t="shared" si="248"/>
        <v>-2000</v>
      </c>
      <c r="K201" s="9">
        <f t="shared" si="248"/>
        <v>264339</v>
      </c>
      <c r="L201" s="9">
        <f t="shared" si="248"/>
        <v>264079.70000000007</v>
      </c>
      <c r="M201" s="9">
        <f t="shared" si="248"/>
        <v>0</v>
      </c>
      <c r="N201" s="9">
        <f t="shared" si="248"/>
        <v>264079.70000000007</v>
      </c>
    </row>
    <row r="202" spans="1:14" ht="15.75" outlineLevel="1" x14ac:dyDescent="0.25">
      <c r="A202" s="262" t="s">
        <v>516</v>
      </c>
      <c r="B202" s="262" t="s">
        <v>539</v>
      </c>
      <c r="C202" s="262"/>
      <c r="D202" s="262"/>
      <c r="E202" s="236" t="s">
        <v>540</v>
      </c>
      <c r="F202" s="9">
        <f t="shared" ref="F202:N202" si="249">F203+F210+F218</f>
        <v>7863</v>
      </c>
      <c r="G202" s="9">
        <f t="shared" ref="G202:H202" si="250">G203+G210+G218</f>
        <v>-2400</v>
      </c>
      <c r="H202" s="9">
        <f t="shared" si="250"/>
        <v>5463</v>
      </c>
      <c r="I202" s="9">
        <f t="shared" si="249"/>
        <v>6961.6</v>
      </c>
      <c r="J202" s="9">
        <f t="shared" si="249"/>
        <v>-2000</v>
      </c>
      <c r="K202" s="9">
        <f t="shared" si="249"/>
        <v>4961.6000000000004</v>
      </c>
      <c r="L202" s="9">
        <f t="shared" si="249"/>
        <v>4741.6000000000004</v>
      </c>
      <c r="M202" s="9">
        <f t="shared" si="249"/>
        <v>0</v>
      </c>
      <c r="N202" s="9">
        <f t="shared" si="249"/>
        <v>4741.6000000000004</v>
      </c>
    </row>
    <row r="203" spans="1:14" ht="31.5" outlineLevel="2" x14ac:dyDescent="0.25">
      <c r="A203" s="262" t="s">
        <v>516</v>
      </c>
      <c r="B203" s="262" t="s">
        <v>539</v>
      </c>
      <c r="C203" s="262" t="s">
        <v>54</v>
      </c>
      <c r="D203" s="262"/>
      <c r="E203" s="236" t="s">
        <v>55</v>
      </c>
      <c r="F203" s="9">
        <f t="shared" ref="F203:N204" si="251">F204</f>
        <v>2463</v>
      </c>
      <c r="G203" s="9">
        <f t="shared" si="251"/>
        <v>0</v>
      </c>
      <c r="H203" s="9">
        <f t="shared" si="251"/>
        <v>2463</v>
      </c>
      <c r="I203" s="9">
        <f t="shared" ref="I203:I204" si="252">I204</f>
        <v>2467.6</v>
      </c>
      <c r="J203" s="9">
        <f t="shared" si="251"/>
        <v>0</v>
      </c>
      <c r="K203" s="9">
        <f t="shared" si="251"/>
        <v>2467.6</v>
      </c>
      <c r="L203" s="9">
        <f t="shared" ref="L203:L204" si="253">L204</f>
        <v>2467.6</v>
      </c>
      <c r="M203" s="9">
        <f t="shared" si="251"/>
        <v>0</v>
      </c>
      <c r="N203" s="9">
        <f t="shared" si="251"/>
        <v>2467.6</v>
      </c>
    </row>
    <row r="204" spans="1:14" ht="20.25" customHeight="1" outlineLevel="3" x14ac:dyDescent="0.25">
      <c r="A204" s="262" t="s">
        <v>516</v>
      </c>
      <c r="B204" s="262" t="s">
        <v>539</v>
      </c>
      <c r="C204" s="262" t="s">
        <v>56</v>
      </c>
      <c r="D204" s="262"/>
      <c r="E204" s="236" t="s">
        <v>57</v>
      </c>
      <c r="F204" s="9">
        <f t="shared" si="251"/>
        <v>2463</v>
      </c>
      <c r="G204" s="9">
        <f t="shared" si="251"/>
        <v>0</v>
      </c>
      <c r="H204" s="9">
        <f t="shared" si="251"/>
        <v>2463</v>
      </c>
      <c r="I204" s="9">
        <f t="shared" si="252"/>
        <v>2467.6</v>
      </c>
      <c r="J204" s="9">
        <f t="shared" si="251"/>
        <v>0</v>
      </c>
      <c r="K204" s="9">
        <f t="shared" si="251"/>
        <v>2467.6</v>
      </c>
      <c r="L204" s="9">
        <f t="shared" si="253"/>
        <v>2467.6</v>
      </c>
      <c r="M204" s="9">
        <f t="shared" si="251"/>
        <v>0</v>
      </c>
      <c r="N204" s="9">
        <f t="shared" si="251"/>
        <v>2467.6</v>
      </c>
    </row>
    <row r="205" spans="1:14" ht="20.25" customHeight="1" outlineLevel="4" x14ac:dyDescent="0.25">
      <c r="A205" s="262" t="s">
        <v>516</v>
      </c>
      <c r="B205" s="262" t="s">
        <v>539</v>
      </c>
      <c r="C205" s="262" t="s">
        <v>118</v>
      </c>
      <c r="D205" s="262"/>
      <c r="E205" s="236" t="s">
        <v>119</v>
      </c>
      <c r="F205" s="9">
        <f t="shared" ref="F205:N205" si="254">F206+F208</f>
        <v>2463</v>
      </c>
      <c r="G205" s="9">
        <f t="shared" ref="G205:H205" si="255">G206+G208</f>
        <v>0</v>
      </c>
      <c r="H205" s="9">
        <f t="shared" si="255"/>
        <v>2463</v>
      </c>
      <c r="I205" s="9">
        <f t="shared" si="254"/>
        <v>2467.6</v>
      </c>
      <c r="J205" s="9">
        <f t="shared" si="254"/>
        <v>0</v>
      </c>
      <c r="K205" s="9">
        <f t="shared" si="254"/>
        <v>2467.6</v>
      </c>
      <c r="L205" s="9">
        <f t="shared" si="254"/>
        <v>2467.6</v>
      </c>
      <c r="M205" s="9">
        <f t="shared" si="254"/>
        <v>0</v>
      </c>
      <c r="N205" s="9">
        <f t="shared" si="254"/>
        <v>2467.6</v>
      </c>
    </row>
    <row r="206" spans="1:14" s="35" customFormat="1" ht="31.5" outlineLevel="5" x14ac:dyDescent="0.25">
      <c r="A206" s="264" t="s">
        <v>516</v>
      </c>
      <c r="B206" s="264" t="s">
        <v>539</v>
      </c>
      <c r="C206" s="264" t="s">
        <v>123</v>
      </c>
      <c r="D206" s="264"/>
      <c r="E206" s="238" t="s">
        <v>124</v>
      </c>
      <c r="F206" s="23">
        <f t="shared" ref="F206:N206" si="256">F207</f>
        <v>2359.1999999999998</v>
      </c>
      <c r="G206" s="23">
        <f t="shared" si="256"/>
        <v>0</v>
      </c>
      <c r="H206" s="23">
        <f t="shared" si="256"/>
        <v>2359.1999999999998</v>
      </c>
      <c r="I206" s="23">
        <f t="shared" si="256"/>
        <v>2359.1999999999998</v>
      </c>
      <c r="J206" s="23">
        <f t="shared" si="256"/>
        <v>0</v>
      </c>
      <c r="K206" s="23">
        <f t="shared" si="256"/>
        <v>2359.1999999999998</v>
      </c>
      <c r="L206" s="23">
        <f t="shared" si="256"/>
        <v>2359.1999999999998</v>
      </c>
      <c r="M206" s="23">
        <f t="shared" si="256"/>
        <v>0</v>
      </c>
      <c r="N206" s="23">
        <f t="shared" si="256"/>
        <v>2359.1999999999998</v>
      </c>
    </row>
    <row r="207" spans="1:14" s="35" customFormat="1" ht="31.5" outlineLevel="7" x14ac:dyDescent="0.25">
      <c r="A207" s="265" t="s">
        <v>516</v>
      </c>
      <c r="B207" s="265" t="s">
        <v>539</v>
      </c>
      <c r="C207" s="265" t="s">
        <v>123</v>
      </c>
      <c r="D207" s="265" t="s">
        <v>70</v>
      </c>
      <c r="E207" s="239" t="s">
        <v>71</v>
      </c>
      <c r="F207" s="24">
        <v>2359.1999999999998</v>
      </c>
      <c r="G207" s="24"/>
      <c r="H207" s="24">
        <f>SUM(F207:G207)</f>
        <v>2359.1999999999998</v>
      </c>
      <c r="I207" s="24">
        <v>2359.1999999999998</v>
      </c>
      <c r="J207" s="24"/>
      <c r="K207" s="24">
        <f>SUM(I207:J207)</f>
        <v>2359.1999999999998</v>
      </c>
      <c r="L207" s="24">
        <v>2359.1999999999998</v>
      </c>
      <c r="M207" s="24"/>
      <c r="N207" s="24">
        <f>SUM(L207:M207)</f>
        <v>2359.1999999999998</v>
      </c>
    </row>
    <row r="208" spans="1:14" s="35" customFormat="1" ht="31.5" outlineLevel="5" x14ac:dyDescent="0.25">
      <c r="A208" s="264" t="s">
        <v>516</v>
      </c>
      <c r="B208" s="264" t="s">
        <v>539</v>
      </c>
      <c r="C208" s="264" t="s">
        <v>125</v>
      </c>
      <c r="D208" s="264"/>
      <c r="E208" s="238" t="s">
        <v>126</v>
      </c>
      <c r="F208" s="23">
        <f t="shared" ref="F208:N208" si="257">F209</f>
        <v>103.8</v>
      </c>
      <c r="G208" s="23">
        <f t="shared" si="257"/>
        <v>0</v>
      </c>
      <c r="H208" s="23">
        <f t="shared" si="257"/>
        <v>103.8</v>
      </c>
      <c r="I208" s="23">
        <f t="shared" si="257"/>
        <v>108.4</v>
      </c>
      <c r="J208" s="23">
        <f t="shared" si="257"/>
        <v>0</v>
      </c>
      <c r="K208" s="23">
        <f t="shared" si="257"/>
        <v>108.4</v>
      </c>
      <c r="L208" s="23">
        <f t="shared" si="257"/>
        <v>108.4</v>
      </c>
      <c r="M208" s="23">
        <f t="shared" si="257"/>
        <v>0</v>
      </c>
      <c r="N208" s="23">
        <f t="shared" si="257"/>
        <v>108.4</v>
      </c>
    </row>
    <row r="209" spans="1:14" s="35" customFormat="1" ht="31.5" outlineLevel="7" x14ac:dyDescent="0.25">
      <c r="A209" s="265" t="s">
        <v>516</v>
      </c>
      <c r="B209" s="265" t="s">
        <v>539</v>
      </c>
      <c r="C209" s="265" t="s">
        <v>125</v>
      </c>
      <c r="D209" s="265" t="s">
        <v>70</v>
      </c>
      <c r="E209" s="239" t="s">
        <v>71</v>
      </c>
      <c r="F209" s="24">
        <v>103.8</v>
      </c>
      <c r="G209" s="24"/>
      <c r="H209" s="24">
        <f>SUM(F209:G209)</f>
        <v>103.8</v>
      </c>
      <c r="I209" s="24">
        <v>108.4</v>
      </c>
      <c r="J209" s="24"/>
      <c r="K209" s="24">
        <f>SUM(I209:J209)</f>
        <v>108.4</v>
      </c>
      <c r="L209" s="24">
        <v>108.4</v>
      </c>
      <c r="M209" s="24"/>
      <c r="N209" s="24">
        <f>SUM(L209:M209)</f>
        <v>108.4</v>
      </c>
    </row>
    <row r="210" spans="1:14" ht="15.75" outlineLevel="2" x14ac:dyDescent="0.25">
      <c r="A210" s="262" t="s">
        <v>516</v>
      </c>
      <c r="B210" s="262" t="s">
        <v>539</v>
      </c>
      <c r="C210" s="262" t="s">
        <v>127</v>
      </c>
      <c r="D210" s="262"/>
      <c r="E210" s="236" t="s">
        <v>128</v>
      </c>
      <c r="F210" s="9">
        <f t="shared" ref="F210:N210" si="258">F211</f>
        <v>2200</v>
      </c>
      <c r="G210" s="9">
        <f t="shared" si="258"/>
        <v>0</v>
      </c>
      <c r="H210" s="9">
        <f t="shared" si="258"/>
        <v>2200</v>
      </c>
      <c r="I210" s="9">
        <f t="shared" si="258"/>
        <v>1694</v>
      </c>
      <c r="J210" s="9">
        <f t="shared" si="258"/>
        <v>0</v>
      </c>
      <c r="K210" s="9">
        <f t="shared" si="258"/>
        <v>1694</v>
      </c>
      <c r="L210" s="9">
        <f t="shared" si="258"/>
        <v>1474</v>
      </c>
      <c r="M210" s="9">
        <f t="shared" si="258"/>
        <v>0</v>
      </c>
      <c r="N210" s="9">
        <f t="shared" si="258"/>
        <v>1474</v>
      </c>
    </row>
    <row r="211" spans="1:14" ht="15.75" outlineLevel="3" x14ac:dyDescent="0.25">
      <c r="A211" s="262" t="s">
        <v>516</v>
      </c>
      <c r="B211" s="262" t="s">
        <v>539</v>
      </c>
      <c r="C211" s="262" t="s">
        <v>129</v>
      </c>
      <c r="D211" s="262"/>
      <c r="E211" s="236" t="s">
        <v>130</v>
      </c>
      <c r="F211" s="9">
        <f t="shared" ref="F211:N211" si="259">F212+F215</f>
        <v>2200</v>
      </c>
      <c r="G211" s="9">
        <f t="shared" ref="G211:H211" si="260">G212+G215</f>
        <v>0</v>
      </c>
      <c r="H211" s="9">
        <f t="shared" si="260"/>
        <v>2200</v>
      </c>
      <c r="I211" s="9">
        <f t="shared" si="259"/>
        <v>1694</v>
      </c>
      <c r="J211" s="9">
        <f t="shared" si="259"/>
        <v>0</v>
      </c>
      <c r="K211" s="9">
        <f t="shared" si="259"/>
        <v>1694</v>
      </c>
      <c r="L211" s="9">
        <f t="shared" si="259"/>
        <v>1474</v>
      </c>
      <c r="M211" s="9">
        <f t="shared" si="259"/>
        <v>0</v>
      </c>
      <c r="N211" s="9">
        <f t="shared" si="259"/>
        <v>1474</v>
      </c>
    </row>
    <row r="212" spans="1:14" ht="31.5" outlineLevel="4" x14ac:dyDescent="0.25">
      <c r="A212" s="262" t="s">
        <v>516</v>
      </c>
      <c r="B212" s="262" t="s">
        <v>539</v>
      </c>
      <c r="C212" s="262" t="s">
        <v>131</v>
      </c>
      <c r="D212" s="262"/>
      <c r="E212" s="236" t="s">
        <v>132</v>
      </c>
      <c r="F212" s="9">
        <f t="shared" ref="F212:N213" si="261">F213</f>
        <v>1100</v>
      </c>
      <c r="G212" s="9">
        <f t="shared" si="261"/>
        <v>0</v>
      </c>
      <c r="H212" s="9">
        <f t="shared" si="261"/>
        <v>1100</v>
      </c>
      <c r="I212" s="9">
        <f t="shared" ref="I212:I213" si="262">I213</f>
        <v>847</v>
      </c>
      <c r="J212" s="9">
        <f t="shared" si="261"/>
        <v>0</v>
      </c>
      <c r="K212" s="9">
        <f t="shared" si="261"/>
        <v>847</v>
      </c>
      <c r="L212" s="9">
        <f t="shared" ref="L212:L213" si="263">L213</f>
        <v>737</v>
      </c>
      <c r="M212" s="9">
        <f t="shared" si="261"/>
        <v>0</v>
      </c>
      <c r="N212" s="9">
        <f t="shared" si="261"/>
        <v>737</v>
      </c>
    </row>
    <row r="213" spans="1:14" ht="15.75" outlineLevel="5" x14ac:dyDescent="0.25">
      <c r="A213" s="262" t="s">
        <v>516</v>
      </c>
      <c r="B213" s="262" t="s">
        <v>539</v>
      </c>
      <c r="C213" s="262" t="s">
        <v>133</v>
      </c>
      <c r="D213" s="262"/>
      <c r="E213" s="236" t="s">
        <v>134</v>
      </c>
      <c r="F213" s="9">
        <f t="shared" si="261"/>
        <v>1100</v>
      </c>
      <c r="G213" s="9">
        <f t="shared" si="261"/>
        <v>0</v>
      </c>
      <c r="H213" s="9">
        <f t="shared" si="261"/>
        <v>1100</v>
      </c>
      <c r="I213" s="9">
        <f t="shared" si="262"/>
        <v>847</v>
      </c>
      <c r="J213" s="9">
        <f t="shared" si="261"/>
        <v>0</v>
      </c>
      <c r="K213" s="9">
        <f t="shared" si="261"/>
        <v>847</v>
      </c>
      <c r="L213" s="9">
        <f t="shared" si="263"/>
        <v>737</v>
      </c>
      <c r="M213" s="9">
        <f t="shared" si="261"/>
        <v>0</v>
      </c>
      <c r="N213" s="9">
        <f t="shared" si="261"/>
        <v>737</v>
      </c>
    </row>
    <row r="214" spans="1:14" ht="15.75" outlineLevel="7" x14ac:dyDescent="0.25">
      <c r="A214" s="263" t="s">
        <v>516</v>
      </c>
      <c r="B214" s="263" t="s">
        <v>539</v>
      </c>
      <c r="C214" s="263" t="s">
        <v>133</v>
      </c>
      <c r="D214" s="263" t="s">
        <v>15</v>
      </c>
      <c r="E214" s="155" t="s">
        <v>16</v>
      </c>
      <c r="F214" s="11">
        <v>1100</v>
      </c>
      <c r="G214" s="11"/>
      <c r="H214" s="11">
        <f>SUM(F214:G214)</f>
        <v>1100</v>
      </c>
      <c r="I214" s="11">
        <v>847</v>
      </c>
      <c r="J214" s="11"/>
      <c r="K214" s="11">
        <f>SUM(I214:J214)</f>
        <v>847</v>
      </c>
      <c r="L214" s="11">
        <v>737</v>
      </c>
      <c r="M214" s="11"/>
      <c r="N214" s="11">
        <f>SUM(L214:M214)</f>
        <v>737</v>
      </c>
    </row>
    <row r="215" spans="1:14" ht="31.5" outlineLevel="4" x14ac:dyDescent="0.25">
      <c r="A215" s="262" t="s">
        <v>516</v>
      </c>
      <c r="B215" s="262" t="s">
        <v>539</v>
      </c>
      <c r="C215" s="262" t="s">
        <v>135</v>
      </c>
      <c r="D215" s="262"/>
      <c r="E215" s="236" t="s">
        <v>136</v>
      </c>
      <c r="F215" s="9">
        <f t="shared" ref="F215:N216" si="264">F216</f>
        <v>1100</v>
      </c>
      <c r="G215" s="9">
        <f t="shared" si="264"/>
        <v>0</v>
      </c>
      <c r="H215" s="9">
        <f t="shared" si="264"/>
        <v>1100</v>
      </c>
      <c r="I215" s="9">
        <f t="shared" ref="I215:I216" si="265">I216</f>
        <v>847</v>
      </c>
      <c r="J215" s="9">
        <f t="shared" si="264"/>
        <v>0</v>
      </c>
      <c r="K215" s="9">
        <f t="shared" si="264"/>
        <v>847</v>
      </c>
      <c r="L215" s="9">
        <f t="shared" ref="L215:L216" si="266">L216</f>
        <v>737</v>
      </c>
      <c r="M215" s="9">
        <f t="shared" si="264"/>
        <v>0</v>
      </c>
      <c r="N215" s="9">
        <f t="shared" si="264"/>
        <v>737</v>
      </c>
    </row>
    <row r="216" spans="1:14" ht="31.5" outlineLevel="5" x14ac:dyDescent="0.25">
      <c r="A216" s="262" t="s">
        <v>516</v>
      </c>
      <c r="B216" s="262" t="s">
        <v>539</v>
      </c>
      <c r="C216" s="262" t="s">
        <v>137</v>
      </c>
      <c r="D216" s="262"/>
      <c r="E216" s="236" t="s">
        <v>138</v>
      </c>
      <c r="F216" s="9">
        <f t="shared" si="264"/>
        <v>1100</v>
      </c>
      <c r="G216" s="9">
        <f t="shared" si="264"/>
        <v>0</v>
      </c>
      <c r="H216" s="9">
        <f t="shared" si="264"/>
        <v>1100</v>
      </c>
      <c r="I216" s="9">
        <f t="shared" si="265"/>
        <v>847</v>
      </c>
      <c r="J216" s="9">
        <f t="shared" si="264"/>
        <v>0</v>
      </c>
      <c r="K216" s="9">
        <f t="shared" si="264"/>
        <v>847</v>
      </c>
      <c r="L216" s="9">
        <f t="shared" si="266"/>
        <v>737</v>
      </c>
      <c r="M216" s="9">
        <f t="shared" si="264"/>
        <v>0</v>
      </c>
      <c r="N216" s="9">
        <f t="shared" si="264"/>
        <v>737</v>
      </c>
    </row>
    <row r="217" spans="1:14" ht="15.75" outlineLevel="7" x14ac:dyDescent="0.25">
      <c r="A217" s="263" t="s">
        <v>516</v>
      </c>
      <c r="B217" s="263" t="s">
        <v>539</v>
      </c>
      <c r="C217" s="263" t="s">
        <v>137</v>
      </c>
      <c r="D217" s="263" t="s">
        <v>15</v>
      </c>
      <c r="E217" s="155" t="s">
        <v>16</v>
      </c>
      <c r="F217" s="11">
        <v>1100</v>
      </c>
      <c r="G217" s="11"/>
      <c r="H217" s="11">
        <f>SUM(F217:G217)</f>
        <v>1100</v>
      </c>
      <c r="I217" s="11">
        <v>847</v>
      </c>
      <c r="J217" s="11"/>
      <c r="K217" s="11">
        <f>SUM(I217:J217)</f>
        <v>847</v>
      </c>
      <c r="L217" s="11">
        <v>737</v>
      </c>
      <c r="M217" s="11"/>
      <c r="N217" s="11">
        <f>SUM(L217:M217)</f>
        <v>737</v>
      </c>
    </row>
    <row r="218" spans="1:14" ht="31.5" outlineLevel="2" x14ac:dyDescent="0.25">
      <c r="A218" s="262" t="s">
        <v>516</v>
      </c>
      <c r="B218" s="262" t="s">
        <v>539</v>
      </c>
      <c r="C218" s="262" t="s">
        <v>139</v>
      </c>
      <c r="D218" s="262"/>
      <c r="E218" s="236" t="s">
        <v>140</v>
      </c>
      <c r="F218" s="9">
        <f t="shared" ref="F218:N219" si="267">F219</f>
        <v>3200</v>
      </c>
      <c r="G218" s="164">
        <f t="shared" si="267"/>
        <v>-2400</v>
      </c>
      <c r="H218" s="9">
        <f t="shared" si="267"/>
        <v>800</v>
      </c>
      <c r="I218" s="9">
        <f t="shared" ref="I218:I219" si="268">I219</f>
        <v>2800</v>
      </c>
      <c r="J218" s="9">
        <f t="shared" si="267"/>
        <v>-2000</v>
      </c>
      <c r="K218" s="9">
        <f t="shared" si="267"/>
        <v>800</v>
      </c>
      <c r="L218" s="9">
        <f t="shared" ref="L218:L219" si="269">L219</f>
        <v>800</v>
      </c>
      <c r="M218" s="9">
        <f t="shared" si="267"/>
        <v>0</v>
      </c>
      <c r="N218" s="9">
        <f t="shared" si="267"/>
        <v>800</v>
      </c>
    </row>
    <row r="219" spans="1:14" ht="15.75" outlineLevel="3" x14ac:dyDescent="0.25">
      <c r="A219" s="262" t="s">
        <v>516</v>
      </c>
      <c r="B219" s="262" t="s">
        <v>539</v>
      </c>
      <c r="C219" s="262" t="s">
        <v>141</v>
      </c>
      <c r="D219" s="262"/>
      <c r="E219" s="236" t="s">
        <v>541</v>
      </c>
      <c r="F219" s="9">
        <f t="shared" si="267"/>
        <v>3200</v>
      </c>
      <c r="G219" s="164">
        <f t="shared" si="267"/>
        <v>-2400</v>
      </c>
      <c r="H219" s="9">
        <f t="shared" si="267"/>
        <v>800</v>
      </c>
      <c r="I219" s="9">
        <f t="shared" si="268"/>
        <v>2800</v>
      </c>
      <c r="J219" s="9">
        <f t="shared" si="267"/>
        <v>-2000</v>
      </c>
      <c r="K219" s="9">
        <f t="shared" si="267"/>
        <v>800</v>
      </c>
      <c r="L219" s="9">
        <f t="shared" si="269"/>
        <v>800</v>
      </c>
      <c r="M219" s="9">
        <f t="shared" si="267"/>
        <v>0</v>
      </c>
      <c r="N219" s="9">
        <f t="shared" si="267"/>
        <v>800</v>
      </c>
    </row>
    <row r="220" spans="1:14" ht="31.5" outlineLevel="4" collapsed="1" x14ac:dyDescent="0.25">
      <c r="A220" s="262" t="s">
        <v>516</v>
      </c>
      <c r="B220" s="262" t="s">
        <v>539</v>
      </c>
      <c r="C220" s="262" t="s">
        <v>142</v>
      </c>
      <c r="D220" s="262"/>
      <c r="E220" s="236" t="s">
        <v>143</v>
      </c>
      <c r="F220" s="9">
        <f t="shared" ref="F220" si="270">F221+F223</f>
        <v>3200</v>
      </c>
      <c r="G220" s="164">
        <f>G221+G223+G225</f>
        <v>-2400</v>
      </c>
      <c r="H220" s="9">
        <f t="shared" ref="H220:N220" si="271">H221+H223+H225</f>
        <v>800</v>
      </c>
      <c r="I220" s="9">
        <f t="shared" si="271"/>
        <v>2800</v>
      </c>
      <c r="J220" s="9">
        <f t="shared" si="271"/>
        <v>-2000</v>
      </c>
      <c r="K220" s="9">
        <f t="shared" si="271"/>
        <v>800</v>
      </c>
      <c r="L220" s="9">
        <f t="shared" si="271"/>
        <v>800</v>
      </c>
      <c r="M220" s="9">
        <f t="shared" si="271"/>
        <v>0</v>
      </c>
      <c r="N220" s="9">
        <f t="shared" si="271"/>
        <v>800</v>
      </c>
    </row>
    <row r="221" spans="1:14" ht="47.25" hidden="1" outlineLevel="5" x14ac:dyDescent="0.25">
      <c r="A221" s="262" t="s">
        <v>516</v>
      </c>
      <c r="B221" s="262" t="s">
        <v>539</v>
      </c>
      <c r="C221" s="262" t="s">
        <v>144</v>
      </c>
      <c r="D221" s="262"/>
      <c r="E221" s="236" t="s">
        <v>435</v>
      </c>
      <c r="F221" s="9">
        <f t="shared" ref="F221:N221" si="272">F222</f>
        <v>800</v>
      </c>
      <c r="G221" s="164">
        <f t="shared" si="272"/>
        <v>-800</v>
      </c>
      <c r="H221" s="175">
        <f t="shared" si="272"/>
        <v>0</v>
      </c>
      <c r="I221" s="9">
        <f t="shared" si="272"/>
        <v>800</v>
      </c>
      <c r="J221" s="164">
        <f t="shared" si="272"/>
        <v>-800</v>
      </c>
      <c r="K221" s="175">
        <f t="shared" si="272"/>
        <v>0</v>
      </c>
      <c r="L221" s="9">
        <f t="shared" si="272"/>
        <v>800</v>
      </c>
      <c r="M221" s="9">
        <f t="shared" si="272"/>
        <v>-800</v>
      </c>
      <c r="N221" s="175">
        <f t="shared" si="272"/>
        <v>0</v>
      </c>
    </row>
    <row r="222" spans="1:14" ht="31.5" hidden="1" outlineLevel="7" x14ac:dyDescent="0.25">
      <c r="A222" s="263" t="s">
        <v>516</v>
      </c>
      <c r="B222" s="263" t="s">
        <v>539</v>
      </c>
      <c r="C222" s="263" t="s">
        <v>144</v>
      </c>
      <c r="D222" s="263" t="s">
        <v>70</v>
      </c>
      <c r="E222" s="155" t="s">
        <v>71</v>
      </c>
      <c r="F222" s="14">
        <v>800</v>
      </c>
      <c r="G222" s="165">
        <v>-800</v>
      </c>
      <c r="H222" s="176">
        <f>SUM(F222:G222)</f>
        <v>0</v>
      </c>
      <c r="I222" s="11">
        <v>800</v>
      </c>
      <c r="J222" s="165">
        <v>-800</v>
      </c>
      <c r="K222" s="176">
        <f>SUM(I222:J222)</f>
        <v>0</v>
      </c>
      <c r="L222" s="11">
        <v>800</v>
      </c>
      <c r="M222" s="165">
        <v>-800</v>
      </c>
      <c r="N222" s="176">
        <f>SUM(L222:M222)</f>
        <v>0</v>
      </c>
    </row>
    <row r="223" spans="1:14" s="35" customFormat="1" ht="47.25" hidden="1" outlineLevel="5" x14ac:dyDescent="0.25">
      <c r="A223" s="264" t="s">
        <v>516</v>
      </c>
      <c r="B223" s="264" t="s">
        <v>539</v>
      </c>
      <c r="C223" s="264" t="s">
        <v>144</v>
      </c>
      <c r="D223" s="264"/>
      <c r="E223" s="238" t="s">
        <v>442</v>
      </c>
      <c r="F223" s="23">
        <f t="shared" ref="F223:N223" si="273">F224</f>
        <v>2400</v>
      </c>
      <c r="G223" s="173">
        <f t="shared" si="273"/>
        <v>-2400</v>
      </c>
      <c r="H223" s="177">
        <f t="shared" si="273"/>
        <v>0</v>
      </c>
      <c r="I223" s="23">
        <f t="shared" si="273"/>
        <v>2000</v>
      </c>
      <c r="J223" s="173">
        <f t="shared" si="273"/>
        <v>-2000</v>
      </c>
      <c r="K223" s="177">
        <f t="shared" si="273"/>
        <v>0</v>
      </c>
      <c r="L223" s="23">
        <f t="shared" si="273"/>
        <v>0</v>
      </c>
      <c r="M223" s="173">
        <f t="shared" si="273"/>
        <v>0</v>
      </c>
      <c r="N223" s="177">
        <f t="shared" si="273"/>
        <v>0</v>
      </c>
    </row>
    <row r="224" spans="1:14" s="35" customFormat="1" ht="31.5" hidden="1" outlineLevel="7" x14ac:dyDescent="0.25">
      <c r="A224" s="265" t="s">
        <v>516</v>
      </c>
      <c r="B224" s="265" t="s">
        <v>539</v>
      </c>
      <c r="C224" s="265" t="s">
        <v>144</v>
      </c>
      <c r="D224" s="265" t="s">
        <v>70</v>
      </c>
      <c r="E224" s="239" t="s">
        <v>71</v>
      </c>
      <c r="F224" s="24">
        <v>2400</v>
      </c>
      <c r="G224" s="174">
        <v>-2400</v>
      </c>
      <c r="H224" s="178">
        <f>SUM(F224:G224)</f>
        <v>0</v>
      </c>
      <c r="I224" s="24">
        <v>2000</v>
      </c>
      <c r="J224" s="174">
        <v>-2000</v>
      </c>
      <c r="K224" s="178">
        <f>SUM(I224:J224)</f>
        <v>0</v>
      </c>
      <c r="L224" s="24"/>
      <c r="M224" s="174"/>
      <c r="N224" s="178">
        <f>SUM(L224:M224)</f>
        <v>0</v>
      </c>
    </row>
    <row r="225" spans="1:14" s="35" customFormat="1" ht="15.75" outlineLevel="7" x14ac:dyDescent="0.25">
      <c r="A225" s="262" t="s">
        <v>516</v>
      </c>
      <c r="B225" s="262" t="s">
        <v>539</v>
      </c>
      <c r="C225" s="262" t="s">
        <v>208</v>
      </c>
      <c r="D225" s="262"/>
      <c r="E225" s="236" t="s">
        <v>209</v>
      </c>
      <c r="F225" s="11"/>
      <c r="G225" s="9">
        <f>G226</f>
        <v>800</v>
      </c>
      <c r="H225" s="9">
        <f>H226</f>
        <v>800</v>
      </c>
      <c r="I225" s="11"/>
      <c r="J225" s="9">
        <f>J226</f>
        <v>800</v>
      </c>
      <c r="K225" s="9">
        <f>K226</f>
        <v>800</v>
      </c>
      <c r="L225" s="11"/>
      <c r="M225" s="9">
        <f>M226</f>
        <v>800</v>
      </c>
      <c r="N225" s="9">
        <f>N226</f>
        <v>800</v>
      </c>
    </row>
    <row r="226" spans="1:14" s="35" customFormat="1" ht="31.5" outlineLevel="7" x14ac:dyDescent="0.25">
      <c r="A226" s="263" t="s">
        <v>516</v>
      </c>
      <c r="B226" s="263" t="s">
        <v>539</v>
      </c>
      <c r="C226" s="263" t="s">
        <v>208</v>
      </c>
      <c r="D226" s="263" t="s">
        <v>70</v>
      </c>
      <c r="E226" s="155" t="s">
        <v>71</v>
      </c>
      <c r="F226" s="11"/>
      <c r="G226" s="165">
        <v>800</v>
      </c>
      <c r="H226" s="11">
        <f>SUM(F226:G226)</f>
        <v>800</v>
      </c>
      <c r="I226" s="11"/>
      <c r="J226" s="165">
        <v>800</v>
      </c>
      <c r="K226" s="11">
        <f>SUM(I226:J226)</f>
        <v>800</v>
      </c>
      <c r="L226" s="11"/>
      <c r="M226" s="165">
        <v>800</v>
      </c>
      <c r="N226" s="11">
        <f>SUM(L226:M226)</f>
        <v>800</v>
      </c>
    </row>
    <row r="227" spans="1:14" ht="15.75" outlineLevel="1" x14ac:dyDescent="0.25">
      <c r="A227" s="262" t="s">
        <v>516</v>
      </c>
      <c r="B227" s="262" t="s">
        <v>542</v>
      </c>
      <c r="C227" s="262"/>
      <c r="D227" s="262"/>
      <c r="E227" s="236" t="s">
        <v>543</v>
      </c>
      <c r="F227" s="9">
        <f t="shared" ref="F227:N227" si="274">F228</f>
        <v>774.3</v>
      </c>
      <c r="G227" s="9">
        <f t="shared" si="274"/>
        <v>0</v>
      </c>
      <c r="H227" s="9">
        <f t="shared" si="274"/>
        <v>774.3</v>
      </c>
      <c r="I227" s="9">
        <f t="shared" si="274"/>
        <v>684.4</v>
      </c>
      <c r="J227" s="9">
        <f t="shared" si="274"/>
        <v>0</v>
      </c>
      <c r="K227" s="9">
        <f t="shared" si="274"/>
        <v>684.4</v>
      </c>
      <c r="L227" s="9">
        <f t="shared" si="274"/>
        <v>645.29999999999995</v>
      </c>
      <c r="M227" s="9">
        <f t="shared" si="274"/>
        <v>0</v>
      </c>
      <c r="N227" s="9">
        <f t="shared" si="274"/>
        <v>645.29999999999995</v>
      </c>
    </row>
    <row r="228" spans="1:14" ht="31.5" outlineLevel="2" x14ac:dyDescent="0.25">
      <c r="A228" s="262" t="s">
        <v>516</v>
      </c>
      <c r="B228" s="262" t="s">
        <v>542</v>
      </c>
      <c r="C228" s="262" t="s">
        <v>54</v>
      </c>
      <c r="D228" s="262"/>
      <c r="E228" s="236" t="s">
        <v>55</v>
      </c>
      <c r="F228" s="9">
        <f>F229+F233</f>
        <v>774.3</v>
      </c>
      <c r="G228" s="9">
        <f t="shared" ref="G228:H228" si="275">G229+G233</f>
        <v>0</v>
      </c>
      <c r="H228" s="9">
        <f t="shared" si="275"/>
        <v>774.3</v>
      </c>
      <c r="I228" s="9">
        <f>I229+I233</f>
        <v>684.4</v>
      </c>
      <c r="J228" s="9">
        <f t="shared" ref="J228" si="276">J229+J233</f>
        <v>0</v>
      </c>
      <c r="K228" s="9">
        <f t="shared" ref="K228" si="277">K229+K233</f>
        <v>684.4</v>
      </c>
      <c r="L228" s="9">
        <f>L229+L233</f>
        <v>645.29999999999995</v>
      </c>
      <c r="M228" s="9">
        <f t="shared" ref="M228" si="278">M229+M233</f>
        <v>0</v>
      </c>
      <c r="N228" s="9">
        <f t="shared" ref="N228" si="279">N229+N233</f>
        <v>645.29999999999995</v>
      </c>
    </row>
    <row r="229" spans="1:14" ht="31.5" outlineLevel="3" x14ac:dyDescent="0.25">
      <c r="A229" s="262" t="s">
        <v>516</v>
      </c>
      <c r="B229" s="262" t="s">
        <v>542</v>
      </c>
      <c r="C229" s="262" t="s">
        <v>99</v>
      </c>
      <c r="D229" s="262"/>
      <c r="E229" s="236" t="s">
        <v>100</v>
      </c>
      <c r="F229" s="9">
        <f t="shared" ref="F229:N231" si="280">F230</f>
        <v>383.4</v>
      </c>
      <c r="G229" s="9">
        <f t="shared" si="280"/>
        <v>0</v>
      </c>
      <c r="H229" s="9">
        <f t="shared" si="280"/>
        <v>383.4</v>
      </c>
      <c r="I229" s="9">
        <f t="shared" ref="I229:I231" si="281">I230</f>
        <v>383.4</v>
      </c>
      <c r="J229" s="9">
        <f t="shared" si="280"/>
        <v>0</v>
      </c>
      <c r="K229" s="9">
        <f t="shared" si="280"/>
        <v>383.4</v>
      </c>
      <c r="L229" s="9">
        <f t="shared" ref="L229:L231" si="282">L230</f>
        <v>383.4</v>
      </c>
      <c r="M229" s="9">
        <f t="shared" si="280"/>
        <v>0</v>
      </c>
      <c r="N229" s="9">
        <f t="shared" si="280"/>
        <v>383.4</v>
      </c>
    </row>
    <row r="230" spans="1:14" ht="15.75" outlineLevel="4" x14ac:dyDescent="0.25">
      <c r="A230" s="262" t="s">
        <v>516</v>
      </c>
      <c r="B230" s="262" t="s">
        <v>542</v>
      </c>
      <c r="C230" s="262" t="s">
        <v>110</v>
      </c>
      <c r="D230" s="262"/>
      <c r="E230" s="236" t="s">
        <v>544</v>
      </c>
      <c r="F230" s="9">
        <f t="shared" si="280"/>
        <v>383.4</v>
      </c>
      <c r="G230" s="9">
        <f t="shared" si="280"/>
        <v>0</v>
      </c>
      <c r="H230" s="9">
        <f t="shared" si="280"/>
        <v>383.4</v>
      </c>
      <c r="I230" s="9">
        <f t="shared" si="281"/>
        <v>383.4</v>
      </c>
      <c r="J230" s="9">
        <f t="shared" si="280"/>
        <v>0</v>
      </c>
      <c r="K230" s="9">
        <f t="shared" si="280"/>
        <v>383.4</v>
      </c>
      <c r="L230" s="9">
        <f t="shared" si="282"/>
        <v>383.4</v>
      </c>
      <c r="M230" s="9">
        <f t="shared" si="280"/>
        <v>0</v>
      </c>
      <c r="N230" s="9">
        <f t="shared" si="280"/>
        <v>383.4</v>
      </c>
    </row>
    <row r="231" spans="1:14" ht="15.75" outlineLevel="5" x14ac:dyDescent="0.25">
      <c r="A231" s="262" t="s">
        <v>516</v>
      </c>
      <c r="B231" s="262" t="s">
        <v>542</v>
      </c>
      <c r="C231" s="262" t="s">
        <v>145</v>
      </c>
      <c r="D231" s="262"/>
      <c r="E231" s="236" t="s">
        <v>146</v>
      </c>
      <c r="F231" s="9">
        <f>F232</f>
        <v>383.4</v>
      </c>
      <c r="G231" s="9">
        <f t="shared" si="280"/>
        <v>0</v>
      </c>
      <c r="H231" s="9">
        <f t="shared" si="280"/>
        <v>383.4</v>
      </c>
      <c r="I231" s="9">
        <f t="shared" si="281"/>
        <v>383.4</v>
      </c>
      <c r="J231" s="9">
        <f t="shared" si="280"/>
        <v>0</v>
      </c>
      <c r="K231" s="9">
        <f t="shared" si="280"/>
        <v>383.4</v>
      </c>
      <c r="L231" s="9">
        <f t="shared" si="282"/>
        <v>383.4</v>
      </c>
      <c r="M231" s="9">
        <f t="shared" si="280"/>
        <v>0</v>
      </c>
      <c r="N231" s="9">
        <f t="shared" si="280"/>
        <v>383.4</v>
      </c>
    </row>
    <row r="232" spans="1:14" ht="15.75" outlineLevel="7" x14ac:dyDescent="0.25">
      <c r="A232" s="263" t="s">
        <v>516</v>
      </c>
      <c r="B232" s="263" t="s">
        <v>542</v>
      </c>
      <c r="C232" s="263" t="s">
        <v>145</v>
      </c>
      <c r="D232" s="263" t="s">
        <v>7</v>
      </c>
      <c r="E232" s="155" t="s">
        <v>8</v>
      </c>
      <c r="F232" s="11">
        <v>383.4</v>
      </c>
      <c r="G232" s="11"/>
      <c r="H232" s="11">
        <f>SUM(F232:G232)</f>
        <v>383.4</v>
      </c>
      <c r="I232" s="11">
        <v>383.4</v>
      </c>
      <c r="J232" s="11"/>
      <c r="K232" s="11">
        <f>SUM(I232:J232)</f>
        <v>383.4</v>
      </c>
      <c r="L232" s="11">
        <v>383.4</v>
      </c>
      <c r="M232" s="11"/>
      <c r="N232" s="11">
        <f>SUM(L232:M232)</f>
        <v>383.4</v>
      </c>
    </row>
    <row r="233" spans="1:14" ht="15.75" outlineLevel="3" x14ac:dyDescent="0.25">
      <c r="A233" s="262" t="s">
        <v>516</v>
      </c>
      <c r="B233" s="262" t="s">
        <v>542</v>
      </c>
      <c r="C233" s="262" t="s">
        <v>147</v>
      </c>
      <c r="D233" s="262"/>
      <c r="E233" s="236" t="s">
        <v>148</v>
      </c>
      <c r="F233" s="9">
        <f t="shared" ref="F233:N235" si="283">F234</f>
        <v>390.9</v>
      </c>
      <c r="G233" s="9">
        <f t="shared" si="283"/>
        <v>0</v>
      </c>
      <c r="H233" s="9">
        <f t="shared" si="283"/>
        <v>390.9</v>
      </c>
      <c r="I233" s="9">
        <f t="shared" ref="I233:I235" si="284">I234</f>
        <v>301</v>
      </c>
      <c r="J233" s="9">
        <f t="shared" si="283"/>
        <v>0</v>
      </c>
      <c r="K233" s="9">
        <f t="shared" si="283"/>
        <v>301</v>
      </c>
      <c r="L233" s="9">
        <f t="shared" ref="L233:L235" si="285">L234</f>
        <v>261.89999999999998</v>
      </c>
      <c r="M233" s="9">
        <f t="shared" si="283"/>
        <v>0</v>
      </c>
      <c r="N233" s="9">
        <f t="shared" si="283"/>
        <v>261.89999999999998</v>
      </c>
    </row>
    <row r="234" spans="1:14" ht="15.75" outlineLevel="4" x14ac:dyDescent="0.25">
      <c r="A234" s="262" t="s">
        <v>516</v>
      </c>
      <c r="B234" s="262" t="s">
        <v>542</v>
      </c>
      <c r="C234" s="262" t="s">
        <v>149</v>
      </c>
      <c r="D234" s="262"/>
      <c r="E234" s="236" t="s">
        <v>150</v>
      </c>
      <c r="F234" s="9">
        <f t="shared" si="283"/>
        <v>390.9</v>
      </c>
      <c r="G234" s="9">
        <f t="shared" si="283"/>
        <v>0</v>
      </c>
      <c r="H234" s="9">
        <f t="shared" si="283"/>
        <v>390.9</v>
      </c>
      <c r="I234" s="9">
        <f t="shared" si="284"/>
        <v>301</v>
      </c>
      <c r="J234" s="9">
        <f t="shared" si="283"/>
        <v>0</v>
      </c>
      <c r="K234" s="9">
        <f t="shared" si="283"/>
        <v>301</v>
      </c>
      <c r="L234" s="9">
        <f t="shared" si="285"/>
        <v>261.89999999999998</v>
      </c>
      <c r="M234" s="9">
        <f t="shared" si="283"/>
        <v>0</v>
      </c>
      <c r="N234" s="9">
        <f t="shared" si="283"/>
        <v>261.89999999999998</v>
      </c>
    </row>
    <row r="235" spans="1:14" ht="15.75" outlineLevel="5" x14ac:dyDescent="0.25">
      <c r="A235" s="262" t="s">
        <v>516</v>
      </c>
      <c r="B235" s="262" t="s">
        <v>542</v>
      </c>
      <c r="C235" s="262" t="s">
        <v>151</v>
      </c>
      <c r="D235" s="262"/>
      <c r="E235" s="236" t="s">
        <v>152</v>
      </c>
      <c r="F235" s="9">
        <f t="shared" si="283"/>
        <v>390.9</v>
      </c>
      <c r="G235" s="9">
        <f t="shared" si="283"/>
        <v>0</v>
      </c>
      <c r="H235" s="9">
        <f t="shared" si="283"/>
        <v>390.9</v>
      </c>
      <c r="I235" s="9">
        <f t="shared" si="284"/>
        <v>301</v>
      </c>
      <c r="J235" s="9">
        <f t="shared" si="283"/>
        <v>0</v>
      </c>
      <c r="K235" s="9">
        <f t="shared" si="283"/>
        <v>301</v>
      </c>
      <c r="L235" s="9">
        <f t="shared" si="285"/>
        <v>261.89999999999998</v>
      </c>
      <c r="M235" s="9">
        <f t="shared" si="283"/>
        <v>0</v>
      </c>
      <c r="N235" s="9">
        <f t="shared" si="283"/>
        <v>261.89999999999998</v>
      </c>
    </row>
    <row r="236" spans="1:14" ht="15.75" outlineLevel="7" x14ac:dyDescent="0.25">
      <c r="A236" s="263" t="s">
        <v>516</v>
      </c>
      <c r="B236" s="263" t="s">
        <v>542</v>
      </c>
      <c r="C236" s="263" t="s">
        <v>151</v>
      </c>
      <c r="D236" s="263" t="s">
        <v>7</v>
      </c>
      <c r="E236" s="155" t="s">
        <v>8</v>
      </c>
      <c r="F236" s="11">
        <v>390.9</v>
      </c>
      <c r="G236" s="192">
        <v>0</v>
      </c>
      <c r="H236" s="11">
        <f>SUM(F236:G236)</f>
        <v>390.9</v>
      </c>
      <c r="I236" s="11">
        <v>301</v>
      </c>
      <c r="J236" s="11"/>
      <c r="K236" s="11">
        <f>SUM(I236:J236)</f>
        <v>301</v>
      </c>
      <c r="L236" s="11">
        <v>261.89999999999998</v>
      </c>
      <c r="M236" s="11"/>
      <c r="N236" s="11">
        <f>SUM(L236:M236)</f>
        <v>261.89999999999998</v>
      </c>
    </row>
    <row r="237" spans="1:14" ht="15.75" outlineLevel="1" x14ac:dyDescent="0.25">
      <c r="A237" s="262" t="s">
        <v>516</v>
      </c>
      <c r="B237" s="262" t="s">
        <v>545</v>
      </c>
      <c r="C237" s="262"/>
      <c r="D237" s="262"/>
      <c r="E237" s="236" t="s">
        <v>546</v>
      </c>
      <c r="F237" s="9">
        <f t="shared" ref="F237:N240" si="286">F238</f>
        <v>4550.5</v>
      </c>
      <c r="G237" s="9">
        <f t="shared" si="286"/>
        <v>0</v>
      </c>
      <c r="H237" s="9">
        <f t="shared" si="286"/>
        <v>4550.5</v>
      </c>
      <c r="I237" s="9">
        <f t="shared" ref="I237:I240" si="287">I238</f>
        <v>4550.5</v>
      </c>
      <c r="J237" s="9">
        <f t="shared" si="286"/>
        <v>0</v>
      </c>
      <c r="K237" s="9">
        <f t="shared" si="286"/>
        <v>4550.5</v>
      </c>
      <c r="L237" s="9">
        <f t="shared" ref="L237:L240" si="288">L238</f>
        <v>4550.5</v>
      </c>
      <c r="M237" s="9">
        <f t="shared" si="286"/>
        <v>0</v>
      </c>
      <c r="N237" s="9">
        <f t="shared" si="286"/>
        <v>4550.5</v>
      </c>
    </row>
    <row r="238" spans="1:14" ht="31.5" outlineLevel="2" x14ac:dyDescent="0.25">
      <c r="A238" s="262" t="s">
        <v>516</v>
      </c>
      <c r="B238" s="262" t="s">
        <v>545</v>
      </c>
      <c r="C238" s="262" t="s">
        <v>139</v>
      </c>
      <c r="D238" s="262"/>
      <c r="E238" s="236" t="s">
        <v>140</v>
      </c>
      <c r="F238" s="9">
        <f t="shared" si="286"/>
        <v>4550.5</v>
      </c>
      <c r="G238" s="9">
        <f t="shared" si="286"/>
        <v>0</v>
      </c>
      <c r="H238" s="9">
        <f t="shared" si="286"/>
        <v>4550.5</v>
      </c>
      <c r="I238" s="9">
        <f t="shared" si="287"/>
        <v>4550.5</v>
      </c>
      <c r="J238" s="9">
        <f t="shared" si="286"/>
        <v>0</v>
      </c>
      <c r="K238" s="9">
        <f t="shared" si="286"/>
        <v>4550.5</v>
      </c>
      <c r="L238" s="9">
        <f t="shared" si="288"/>
        <v>4550.5</v>
      </c>
      <c r="M238" s="9">
        <f t="shared" si="286"/>
        <v>0</v>
      </c>
      <c r="N238" s="9">
        <f t="shared" si="286"/>
        <v>4550.5</v>
      </c>
    </row>
    <row r="239" spans="1:14" ht="31.5" outlineLevel="3" x14ac:dyDescent="0.25">
      <c r="A239" s="262" t="s">
        <v>516</v>
      </c>
      <c r="B239" s="262" t="s">
        <v>545</v>
      </c>
      <c r="C239" s="262" t="s">
        <v>153</v>
      </c>
      <c r="D239" s="262"/>
      <c r="E239" s="236" t="s">
        <v>154</v>
      </c>
      <c r="F239" s="9">
        <f t="shared" si="286"/>
        <v>4550.5</v>
      </c>
      <c r="G239" s="9">
        <f t="shared" si="286"/>
        <v>0</v>
      </c>
      <c r="H239" s="9">
        <f t="shared" si="286"/>
        <v>4550.5</v>
      </c>
      <c r="I239" s="9">
        <f t="shared" si="287"/>
        <v>4550.5</v>
      </c>
      <c r="J239" s="9">
        <f t="shared" si="286"/>
        <v>0</v>
      </c>
      <c r="K239" s="9">
        <f t="shared" si="286"/>
        <v>4550.5</v>
      </c>
      <c r="L239" s="9">
        <f t="shared" si="288"/>
        <v>4550.5</v>
      </c>
      <c r="M239" s="9">
        <f t="shared" si="286"/>
        <v>0</v>
      </c>
      <c r="N239" s="9">
        <f t="shared" si="286"/>
        <v>4550.5</v>
      </c>
    </row>
    <row r="240" spans="1:14" ht="31.5" outlineLevel="4" x14ac:dyDescent="0.25">
      <c r="A240" s="262" t="s">
        <v>516</v>
      </c>
      <c r="B240" s="262" t="s">
        <v>545</v>
      </c>
      <c r="C240" s="262" t="s">
        <v>155</v>
      </c>
      <c r="D240" s="262"/>
      <c r="E240" s="236" t="s">
        <v>92</v>
      </c>
      <c r="F240" s="9">
        <f t="shared" si="286"/>
        <v>4550.5</v>
      </c>
      <c r="G240" s="9">
        <f t="shared" si="286"/>
        <v>0</v>
      </c>
      <c r="H240" s="9">
        <f t="shared" si="286"/>
        <v>4550.5</v>
      </c>
      <c r="I240" s="9">
        <f t="shared" si="287"/>
        <v>4550.5</v>
      </c>
      <c r="J240" s="9">
        <f t="shared" si="286"/>
        <v>0</v>
      </c>
      <c r="K240" s="9">
        <f t="shared" si="286"/>
        <v>4550.5</v>
      </c>
      <c r="L240" s="9">
        <f t="shared" si="288"/>
        <v>4550.5</v>
      </c>
      <c r="M240" s="9">
        <f t="shared" si="286"/>
        <v>0</v>
      </c>
      <c r="N240" s="9">
        <f t="shared" si="286"/>
        <v>4550.5</v>
      </c>
    </row>
    <row r="241" spans="1:14" ht="31.5" outlineLevel="5" x14ac:dyDescent="0.25">
      <c r="A241" s="262" t="s">
        <v>516</v>
      </c>
      <c r="B241" s="262" t="s">
        <v>545</v>
      </c>
      <c r="C241" s="262" t="s">
        <v>156</v>
      </c>
      <c r="D241" s="262"/>
      <c r="E241" s="236" t="s">
        <v>157</v>
      </c>
      <c r="F241" s="9">
        <f>F242+F243</f>
        <v>4550.5</v>
      </c>
      <c r="G241" s="9">
        <f t="shared" ref="G241:H241" si="289">G242+G243</f>
        <v>0</v>
      </c>
      <c r="H241" s="9">
        <f t="shared" si="289"/>
        <v>4550.5</v>
      </c>
      <c r="I241" s="9">
        <f t="shared" ref="I241:L241" si="290">I242+I243</f>
        <v>4550.5</v>
      </c>
      <c r="J241" s="9">
        <f t="shared" ref="J241" si="291">J242+J243</f>
        <v>0</v>
      </c>
      <c r="K241" s="9">
        <f t="shared" ref="K241" si="292">K242+K243</f>
        <v>4550.5</v>
      </c>
      <c r="L241" s="9">
        <f t="shared" si="290"/>
        <v>4550.5</v>
      </c>
      <c r="M241" s="9">
        <f t="shared" ref="M241" si="293">M242+M243</f>
        <v>0</v>
      </c>
      <c r="N241" s="9">
        <f t="shared" ref="N241" si="294">N242+N243</f>
        <v>4550.5</v>
      </c>
    </row>
    <row r="242" spans="1:14" ht="15.75" outlineLevel="7" x14ac:dyDescent="0.25">
      <c r="A242" s="263" t="s">
        <v>516</v>
      </c>
      <c r="B242" s="263" t="s">
        <v>545</v>
      </c>
      <c r="C242" s="263" t="s">
        <v>156</v>
      </c>
      <c r="D242" s="263" t="s">
        <v>7</v>
      </c>
      <c r="E242" s="155" t="s">
        <v>8</v>
      </c>
      <c r="F242" s="11">
        <v>4344</v>
      </c>
      <c r="G242" s="11"/>
      <c r="H242" s="11">
        <f t="shared" ref="H242:H243" si="295">SUM(F242:G242)</f>
        <v>4344</v>
      </c>
      <c r="I242" s="11">
        <v>4550.5</v>
      </c>
      <c r="J242" s="11"/>
      <c r="K242" s="11">
        <f t="shared" ref="K242" si="296">SUM(I242:J242)</f>
        <v>4550.5</v>
      </c>
      <c r="L242" s="11">
        <v>4550.5</v>
      </c>
      <c r="M242" s="11"/>
      <c r="N242" s="11">
        <f t="shared" ref="N242" si="297">SUM(L242:M242)</f>
        <v>4550.5</v>
      </c>
    </row>
    <row r="243" spans="1:14" ht="15.75" outlineLevel="7" x14ac:dyDescent="0.25">
      <c r="A243" s="263" t="s">
        <v>516</v>
      </c>
      <c r="B243" s="263" t="s">
        <v>545</v>
      </c>
      <c r="C243" s="263" t="s">
        <v>156</v>
      </c>
      <c r="D243" s="263" t="s">
        <v>15</v>
      </c>
      <c r="E243" s="155" t="s">
        <v>16</v>
      </c>
      <c r="F243" s="11">
        <v>206.5</v>
      </c>
      <c r="G243" s="11"/>
      <c r="H243" s="11">
        <f t="shared" si="295"/>
        <v>206.5</v>
      </c>
      <c r="I243" s="11"/>
      <c r="J243" s="11"/>
      <c r="K243" s="11"/>
      <c r="L243" s="11"/>
      <c r="M243" s="11"/>
      <c r="N243" s="11"/>
    </row>
    <row r="244" spans="1:14" ht="15.75" outlineLevel="1" x14ac:dyDescent="0.25">
      <c r="A244" s="262" t="s">
        <v>516</v>
      </c>
      <c r="B244" s="262" t="s">
        <v>547</v>
      </c>
      <c r="C244" s="262"/>
      <c r="D244" s="262"/>
      <c r="E244" s="236" t="s">
        <v>548</v>
      </c>
      <c r="F244" s="9">
        <f t="shared" ref="F244:N244" si="298">F245</f>
        <v>229725</v>
      </c>
      <c r="G244" s="9">
        <f t="shared" si="298"/>
        <v>0</v>
      </c>
      <c r="H244" s="9">
        <f t="shared" si="298"/>
        <v>229725</v>
      </c>
      <c r="I244" s="9">
        <f t="shared" ref="I244" si="299">I245</f>
        <v>252877.1</v>
      </c>
      <c r="J244" s="9">
        <f t="shared" si="298"/>
        <v>0</v>
      </c>
      <c r="K244" s="9">
        <f t="shared" si="298"/>
        <v>252877.1</v>
      </c>
      <c r="L244" s="9">
        <f t="shared" ref="L244" si="300">L245</f>
        <v>252948.90000000002</v>
      </c>
      <c r="M244" s="9">
        <f t="shared" si="298"/>
        <v>0</v>
      </c>
      <c r="N244" s="9">
        <f t="shared" si="298"/>
        <v>252948.90000000002</v>
      </c>
    </row>
    <row r="245" spans="1:14" ht="31.5" outlineLevel="2" x14ac:dyDescent="0.25">
      <c r="A245" s="262" t="s">
        <v>516</v>
      </c>
      <c r="B245" s="262" t="s">
        <v>547</v>
      </c>
      <c r="C245" s="262" t="s">
        <v>139</v>
      </c>
      <c r="D245" s="262"/>
      <c r="E245" s="236" t="s">
        <v>140</v>
      </c>
      <c r="F245" s="9">
        <f>F246+F255</f>
        <v>229725</v>
      </c>
      <c r="G245" s="9">
        <f t="shared" ref="G245:H245" si="301">G246+G255</f>
        <v>0</v>
      </c>
      <c r="H245" s="9">
        <f t="shared" si="301"/>
        <v>229725</v>
      </c>
      <c r="I245" s="9">
        <f>I246+I255</f>
        <v>252877.1</v>
      </c>
      <c r="J245" s="9">
        <f t="shared" ref="J245" si="302">J246+J255</f>
        <v>0</v>
      </c>
      <c r="K245" s="9">
        <f t="shared" ref="K245" si="303">K246+K255</f>
        <v>252877.1</v>
      </c>
      <c r="L245" s="9">
        <f>L246+L255</f>
        <v>252948.90000000002</v>
      </c>
      <c r="M245" s="9">
        <f t="shared" ref="M245" si="304">M246+M255</f>
        <v>0</v>
      </c>
      <c r="N245" s="9">
        <f t="shared" ref="N245" si="305">N246+N255</f>
        <v>252948.90000000002</v>
      </c>
    </row>
    <row r="246" spans="1:14" ht="15.75" outlineLevel="3" x14ac:dyDescent="0.25">
      <c r="A246" s="262" t="s">
        <v>516</v>
      </c>
      <c r="B246" s="262" t="s">
        <v>547</v>
      </c>
      <c r="C246" s="262" t="s">
        <v>158</v>
      </c>
      <c r="D246" s="262"/>
      <c r="E246" s="236" t="s">
        <v>159</v>
      </c>
      <c r="F246" s="9">
        <f t="shared" ref="F246:N246" si="306">F247+F250</f>
        <v>228683</v>
      </c>
      <c r="G246" s="9">
        <f t="shared" ref="G246:H246" si="307">G247+G250</f>
        <v>0</v>
      </c>
      <c r="H246" s="9">
        <f t="shared" si="307"/>
        <v>228683</v>
      </c>
      <c r="I246" s="9">
        <f t="shared" si="306"/>
        <v>251835.1</v>
      </c>
      <c r="J246" s="9">
        <f t="shared" si="306"/>
        <v>0</v>
      </c>
      <c r="K246" s="9">
        <f t="shared" si="306"/>
        <v>251835.1</v>
      </c>
      <c r="L246" s="9">
        <f t="shared" si="306"/>
        <v>251906.90000000002</v>
      </c>
      <c r="M246" s="9">
        <f t="shared" si="306"/>
        <v>0</v>
      </c>
      <c r="N246" s="9">
        <f t="shared" si="306"/>
        <v>251906.90000000002</v>
      </c>
    </row>
    <row r="247" spans="1:14" ht="31.5" outlineLevel="4" x14ac:dyDescent="0.25">
      <c r="A247" s="262" t="s">
        <v>516</v>
      </c>
      <c r="B247" s="262" t="s">
        <v>547</v>
      </c>
      <c r="C247" s="262" t="s">
        <v>160</v>
      </c>
      <c r="D247" s="262"/>
      <c r="E247" s="236" t="s">
        <v>161</v>
      </c>
      <c r="F247" s="9">
        <f t="shared" ref="F247:N248" si="308">F248</f>
        <v>176583.1</v>
      </c>
      <c r="G247" s="9">
        <f t="shared" si="308"/>
        <v>0</v>
      </c>
      <c r="H247" s="9">
        <f t="shared" si="308"/>
        <v>176583.1</v>
      </c>
      <c r="I247" s="9">
        <f t="shared" ref="I247:I248" si="309">I248</f>
        <v>176583.1</v>
      </c>
      <c r="J247" s="9">
        <f t="shared" si="308"/>
        <v>0</v>
      </c>
      <c r="K247" s="9">
        <f t="shared" si="308"/>
        <v>176583.1</v>
      </c>
      <c r="L247" s="9">
        <f t="shared" ref="L247:L248" si="310">L248</f>
        <v>176583.1</v>
      </c>
      <c r="M247" s="9">
        <f t="shared" si="308"/>
        <v>0</v>
      </c>
      <c r="N247" s="9">
        <f t="shared" si="308"/>
        <v>176583.1</v>
      </c>
    </row>
    <row r="248" spans="1:14" ht="15.75" outlineLevel="5" x14ac:dyDescent="0.25">
      <c r="A248" s="262" t="s">
        <v>516</v>
      </c>
      <c r="B248" s="262" t="s">
        <v>547</v>
      </c>
      <c r="C248" s="262" t="s">
        <v>162</v>
      </c>
      <c r="D248" s="262"/>
      <c r="E248" s="236" t="s">
        <v>163</v>
      </c>
      <c r="F248" s="9">
        <f t="shared" si="308"/>
        <v>176583.1</v>
      </c>
      <c r="G248" s="9">
        <f t="shared" si="308"/>
        <v>0</v>
      </c>
      <c r="H248" s="9">
        <f t="shared" si="308"/>
        <v>176583.1</v>
      </c>
      <c r="I248" s="9">
        <f t="shared" si="309"/>
        <v>176583.1</v>
      </c>
      <c r="J248" s="9">
        <f t="shared" si="308"/>
        <v>0</v>
      </c>
      <c r="K248" s="9">
        <f t="shared" si="308"/>
        <v>176583.1</v>
      </c>
      <c r="L248" s="9">
        <f t="shared" si="310"/>
        <v>176583.1</v>
      </c>
      <c r="M248" s="9">
        <f t="shared" si="308"/>
        <v>0</v>
      </c>
      <c r="N248" s="9">
        <f t="shared" si="308"/>
        <v>176583.1</v>
      </c>
    </row>
    <row r="249" spans="1:14" ht="31.5" outlineLevel="7" x14ac:dyDescent="0.25">
      <c r="A249" s="263" t="s">
        <v>516</v>
      </c>
      <c r="B249" s="263" t="s">
        <v>547</v>
      </c>
      <c r="C249" s="263" t="s">
        <v>162</v>
      </c>
      <c r="D249" s="263" t="s">
        <v>70</v>
      </c>
      <c r="E249" s="155" t="s">
        <v>71</v>
      </c>
      <c r="F249" s="11">
        <v>176583.1</v>
      </c>
      <c r="G249" s="11"/>
      <c r="H249" s="11">
        <f>SUM(F249:G249)</f>
        <v>176583.1</v>
      </c>
      <c r="I249" s="11">
        <v>176583.1</v>
      </c>
      <c r="J249" s="11"/>
      <c r="K249" s="11">
        <f>SUM(I249:J249)</f>
        <v>176583.1</v>
      </c>
      <c r="L249" s="11">
        <v>176583.1</v>
      </c>
      <c r="M249" s="11"/>
      <c r="N249" s="11">
        <f>SUM(L249:M249)</f>
        <v>176583.1</v>
      </c>
    </row>
    <row r="250" spans="1:14" ht="31.5" outlineLevel="4" x14ac:dyDescent="0.25">
      <c r="A250" s="262" t="s">
        <v>516</v>
      </c>
      <c r="B250" s="262" t="s">
        <v>547</v>
      </c>
      <c r="C250" s="262" t="s">
        <v>164</v>
      </c>
      <c r="D250" s="262"/>
      <c r="E250" s="236" t="s">
        <v>549</v>
      </c>
      <c r="F250" s="9">
        <f>F251+F253</f>
        <v>52099.9</v>
      </c>
      <c r="G250" s="9">
        <f t="shared" ref="G250:H250" si="311">G251+G253</f>
        <v>0</v>
      </c>
      <c r="H250" s="9">
        <f t="shared" si="311"/>
        <v>52099.9</v>
      </c>
      <c r="I250" s="9">
        <f>I251+I253</f>
        <v>75252</v>
      </c>
      <c r="J250" s="9">
        <f t="shared" ref="J250" si="312">J251+J253</f>
        <v>0</v>
      </c>
      <c r="K250" s="9">
        <f t="shared" ref="K250" si="313">K251+K253</f>
        <v>75252</v>
      </c>
      <c r="L250" s="9">
        <f t="shared" ref="L250" si="314">L251+L253</f>
        <v>75323.8</v>
      </c>
      <c r="M250" s="9">
        <f t="shared" ref="M250" si="315">M251+M253</f>
        <v>0</v>
      </c>
      <c r="N250" s="9">
        <f t="shared" ref="N250" si="316">N251+N253</f>
        <v>75323.8</v>
      </c>
    </row>
    <row r="251" spans="1:14" ht="47.25" outlineLevel="5" x14ac:dyDescent="0.25">
      <c r="A251" s="262" t="s">
        <v>516</v>
      </c>
      <c r="B251" s="262" t="s">
        <v>547</v>
      </c>
      <c r="C251" s="262" t="s">
        <v>165</v>
      </c>
      <c r="D251" s="262"/>
      <c r="E251" s="236" t="s">
        <v>433</v>
      </c>
      <c r="F251" s="9">
        <f>F252</f>
        <v>5210</v>
      </c>
      <c r="G251" s="9">
        <f t="shared" ref="G251:H251" si="317">G252</f>
        <v>0</v>
      </c>
      <c r="H251" s="9">
        <f t="shared" si="317"/>
        <v>5210</v>
      </c>
      <c r="I251" s="9">
        <f>I252</f>
        <v>7526</v>
      </c>
      <c r="J251" s="9">
        <f t="shared" ref="J251" si="318">J252</f>
        <v>0</v>
      </c>
      <c r="K251" s="9">
        <f t="shared" ref="K251" si="319">K252</f>
        <v>7526</v>
      </c>
      <c r="L251" s="9">
        <f>L252</f>
        <v>7533</v>
      </c>
      <c r="M251" s="9">
        <f t="shared" ref="M251" si="320">M252</f>
        <v>0</v>
      </c>
      <c r="N251" s="9">
        <f t="shared" ref="N251" si="321">N252</f>
        <v>7533</v>
      </c>
    </row>
    <row r="252" spans="1:14" ht="31.5" outlineLevel="7" x14ac:dyDescent="0.25">
      <c r="A252" s="263" t="s">
        <v>516</v>
      </c>
      <c r="B252" s="263" t="s">
        <v>547</v>
      </c>
      <c r="C252" s="263" t="s">
        <v>165</v>
      </c>
      <c r="D252" s="263" t="s">
        <v>70</v>
      </c>
      <c r="E252" s="155" t="s">
        <v>71</v>
      </c>
      <c r="F252" s="11">
        <v>5210</v>
      </c>
      <c r="G252" s="11"/>
      <c r="H252" s="11">
        <f>SUM(F252:G252)</f>
        <v>5210</v>
      </c>
      <c r="I252" s="11">
        <v>7526</v>
      </c>
      <c r="J252" s="11"/>
      <c r="K252" s="11">
        <f>SUM(I252:J252)</f>
        <v>7526</v>
      </c>
      <c r="L252" s="11">
        <v>7533</v>
      </c>
      <c r="M252" s="11"/>
      <c r="N252" s="11">
        <f>SUM(L252:M252)</f>
        <v>7533</v>
      </c>
    </row>
    <row r="253" spans="1:14" s="35" customFormat="1" ht="47.25" outlineLevel="5" x14ac:dyDescent="0.25">
      <c r="A253" s="264" t="s">
        <v>516</v>
      </c>
      <c r="B253" s="264" t="s">
        <v>547</v>
      </c>
      <c r="C253" s="264" t="s">
        <v>165</v>
      </c>
      <c r="D253" s="264"/>
      <c r="E253" s="238" t="s">
        <v>440</v>
      </c>
      <c r="F253" s="23">
        <f t="shared" ref="F253:N253" si="322">F254</f>
        <v>46889.9</v>
      </c>
      <c r="G253" s="23">
        <f t="shared" si="322"/>
        <v>0</v>
      </c>
      <c r="H253" s="23">
        <f t="shared" si="322"/>
        <v>46889.9</v>
      </c>
      <c r="I253" s="23">
        <f t="shared" si="322"/>
        <v>67726</v>
      </c>
      <c r="J253" s="23">
        <f t="shared" si="322"/>
        <v>0</v>
      </c>
      <c r="K253" s="23">
        <f t="shared" si="322"/>
        <v>67726</v>
      </c>
      <c r="L253" s="23">
        <f t="shared" si="322"/>
        <v>67790.8</v>
      </c>
      <c r="M253" s="23">
        <f t="shared" si="322"/>
        <v>0</v>
      </c>
      <c r="N253" s="23">
        <f t="shared" si="322"/>
        <v>67790.8</v>
      </c>
    </row>
    <row r="254" spans="1:14" s="35" customFormat="1" ht="31.5" outlineLevel="7" x14ac:dyDescent="0.25">
      <c r="A254" s="265" t="s">
        <v>516</v>
      </c>
      <c r="B254" s="265" t="s">
        <v>547</v>
      </c>
      <c r="C254" s="265" t="s">
        <v>165</v>
      </c>
      <c r="D254" s="265" t="s">
        <v>70</v>
      </c>
      <c r="E254" s="239" t="s">
        <v>71</v>
      </c>
      <c r="F254" s="24">
        <v>46889.9</v>
      </c>
      <c r="G254" s="24"/>
      <c r="H254" s="24">
        <f>SUM(F254:G254)</f>
        <v>46889.9</v>
      </c>
      <c r="I254" s="24">
        <v>67726</v>
      </c>
      <c r="J254" s="24"/>
      <c r="K254" s="24">
        <f>SUM(I254:J254)</f>
        <v>67726</v>
      </c>
      <c r="L254" s="24">
        <v>67790.8</v>
      </c>
      <c r="M254" s="24"/>
      <c r="N254" s="24">
        <f>SUM(L254:M254)</f>
        <v>67790.8</v>
      </c>
    </row>
    <row r="255" spans="1:14" ht="31.5" outlineLevel="7" x14ac:dyDescent="0.25">
      <c r="A255" s="262" t="s">
        <v>516</v>
      </c>
      <c r="B255" s="262" t="s">
        <v>547</v>
      </c>
      <c r="C255" s="262" t="s">
        <v>153</v>
      </c>
      <c r="D255" s="262"/>
      <c r="E255" s="236" t="s">
        <v>154</v>
      </c>
      <c r="F255" s="9">
        <f>F256</f>
        <v>1042</v>
      </c>
      <c r="G255" s="9">
        <f t="shared" ref="G255:H257" si="323">G256</f>
        <v>0</v>
      </c>
      <c r="H255" s="9">
        <f t="shared" si="323"/>
        <v>1042</v>
      </c>
      <c r="I255" s="9">
        <f t="shared" ref="I255:L257" si="324">I256</f>
        <v>1042</v>
      </c>
      <c r="J255" s="9">
        <f t="shared" ref="J255:J257" si="325">J256</f>
        <v>0</v>
      </c>
      <c r="K255" s="9">
        <f t="shared" ref="K255:K257" si="326">K256</f>
        <v>1042</v>
      </c>
      <c r="L255" s="9">
        <f t="shared" si="324"/>
        <v>1042</v>
      </c>
      <c r="M255" s="9">
        <f t="shared" ref="M255:M257" si="327">M256</f>
        <v>0</v>
      </c>
      <c r="N255" s="9">
        <f t="shared" ref="N255:N257" si="328">N256</f>
        <v>1042</v>
      </c>
    </row>
    <row r="256" spans="1:14" ht="31.5" outlineLevel="7" x14ac:dyDescent="0.25">
      <c r="A256" s="262" t="s">
        <v>516</v>
      </c>
      <c r="B256" s="263" t="s">
        <v>547</v>
      </c>
      <c r="C256" s="262" t="s">
        <v>223</v>
      </c>
      <c r="D256" s="262"/>
      <c r="E256" s="236" t="s">
        <v>39</v>
      </c>
      <c r="F256" s="9">
        <f>F257</f>
        <v>1042</v>
      </c>
      <c r="G256" s="9">
        <f t="shared" si="323"/>
        <v>0</v>
      </c>
      <c r="H256" s="9">
        <f t="shared" si="323"/>
        <v>1042</v>
      </c>
      <c r="I256" s="9">
        <f t="shared" si="324"/>
        <v>1042</v>
      </c>
      <c r="J256" s="9">
        <f t="shared" si="325"/>
        <v>0</v>
      </c>
      <c r="K256" s="9">
        <f t="shared" si="326"/>
        <v>1042</v>
      </c>
      <c r="L256" s="9">
        <f t="shared" si="324"/>
        <v>1042</v>
      </c>
      <c r="M256" s="9">
        <f t="shared" si="327"/>
        <v>0</v>
      </c>
      <c r="N256" s="9">
        <f t="shared" si="328"/>
        <v>1042</v>
      </c>
    </row>
    <row r="257" spans="1:14" ht="31.5" outlineLevel="7" x14ac:dyDescent="0.25">
      <c r="A257" s="262" t="s">
        <v>516</v>
      </c>
      <c r="B257" s="262" t="s">
        <v>547</v>
      </c>
      <c r="C257" s="262" t="s">
        <v>224</v>
      </c>
      <c r="D257" s="262"/>
      <c r="E257" s="236" t="s">
        <v>225</v>
      </c>
      <c r="F257" s="9">
        <f>F258</f>
        <v>1042</v>
      </c>
      <c r="G257" s="9">
        <f t="shared" si="323"/>
        <v>0</v>
      </c>
      <c r="H257" s="9">
        <f t="shared" si="323"/>
        <v>1042</v>
      </c>
      <c r="I257" s="9">
        <f t="shared" si="324"/>
        <v>1042</v>
      </c>
      <c r="J257" s="9">
        <f t="shared" si="325"/>
        <v>0</v>
      </c>
      <c r="K257" s="9">
        <f t="shared" si="326"/>
        <v>1042</v>
      </c>
      <c r="L257" s="9">
        <f t="shared" si="324"/>
        <v>1042</v>
      </c>
      <c r="M257" s="9">
        <f t="shared" si="327"/>
        <v>0</v>
      </c>
      <c r="N257" s="9">
        <f t="shared" si="328"/>
        <v>1042</v>
      </c>
    </row>
    <row r="258" spans="1:14" ht="31.5" outlineLevel="7" x14ac:dyDescent="0.25">
      <c r="A258" s="263" t="s">
        <v>516</v>
      </c>
      <c r="B258" s="263" t="s">
        <v>547</v>
      </c>
      <c r="C258" s="263" t="s">
        <v>224</v>
      </c>
      <c r="D258" s="263" t="s">
        <v>70</v>
      </c>
      <c r="E258" s="155" t="s">
        <v>71</v>
      </c>
      <c r="F258" s="11">
        <v>1042</v>
      </c>
      <c r="G258" s="11"/>
      <c r="H258" s="11">
        <f>SUM(F258:G258)</f>
        <v>1042</v>
      </c>
      <c r="I258" s="11">
        <v>1042</v>
      </c>
      <c r="J258" s="11"/>
      <c r="K258" s="11">
        <f>SUM(I258:J258)</f>
        <v>1042</v>
      </c>
      <c r="L258" s="11">
        <v>1042</v>
      </c>
      <c r="M258" s="11"/>
      <c r="N258" s="11">
        <f>SUM(L258:M258)</f>
        <v>1042</v>
      </c>
    </row>
    <row r="259" spans="1:14" ht="15.75" outlineLevel="1" x14ac:dyDescent="0.25">
      <c r="A259" s="262" t="s">
        <v>516</v>
      </c>
      <c r="B259" s="262" t="s">
        <v>550</v>
      </c>
      <c r="C259" s="262"/>
      <c r="D259" s="262"/>
      <c r="E259" s="236" t="s">
        <v>551</v>
      </c>
      <c r="F259" s="9">
        <f t="shared" ref="F259" si="329">F260+F265</f>
        <v>1431</v>
      </c>
      <c r="G259" s="9">
        <f>G260+G265+G270</f>
        <v>1200</v>
      </c>
      <c r="H259" s="9">
        <f t="shared" ref="H259:N259" si="330">H260+H265+H270</f>
        <v>2631</v>
      </c>
      <c r="I259" s="9">
        <f t="shared" si="330"/>
        <v>1265.4000000000001</v>
      </c>
      <c r="J259" s="9">
        <f t="shared" si="330"/>
        <v>0</v>
      </c>
      <c r="K259" s="9">
        <f t="shared" si="330"/>
        <v>1265.4000000000001</v>
      </c>
      <c r="L259" s="9">
        <f t="shared" si="330"/>
        <v>1193.4000000000001</v>
      </c>
      <c r="M259" s="9">
        <f t="shared" si="330"/>
        <v>0</v>
      </c>
      <c r="N259" s="9">
        <f t="shared" si="330"/>
        <v>1193.4000000000001</v>
      </c>
    </row>
    <row r="260" spans="1:14" ht="31.5" outlineLevel="2" x14ac:dyDescent="0.25">
      <c r="A260" s="262" t="s">
        <v>516</v>
      </c>
      <c r="B260" s="262" t="s">
        <v>550</v>
      </c>
      <c r="C260" s="262" t="s">
        <v>166</v>
      </c>
      <c r="D260" s="262"/>
      <c r="E260" s="236" t="s">
        <v>167</v>
      </c>
      <c r="F260" s="9">
        <f t="shared" ref="F260:N263" si="331">F261</f>
        <v>720</v>
      </c>
      <c r="G260" s="9">
        <f t="shared" si="331"/>
        <v>0</v>
      </c>
      <c r="H260" s="9">
        <f t="shared" si="331"/>
        <v>720</v>
      </c>
      <c r="I260" s="9">
        <f t="shared" ref="I260:I263" si="332">I261</f>
        <v>554.4</v>
      </c>
      <c r="J260" s="9">
        <f t="shared" si="331"/>
        <v>0</v>
      </c>
      <c r="K260" s="9">
        <f t="shared" si="331"/>
        <v>554.4</v>
      </c>
      <c r="L260" s="9">
        <f t="shared" ref="L260:L263" si="333">L261</f>
        <v>482.4</v>
      </c>
      <c r="M260" s="9">
        <f t="shared" si="331"/>
        <v>0</v>
      </c>
      <c r="N260" s="9">
        <f t="shared" si="331"/>
        <v>482.4</v>
      </c>
    </row>
    <row r="261" spans="1:14" ht="15.75" outlineLevel="3" x14ac:dyDescent="0.25">
      <c r="A261" s="262" t="s">
        <v>516</v>
      </c>
      <c r="B261" s="262" t="s">
        <v>550</v>
      </c>
      <c r="C261" s="262" t="s">
        <v>168</v>
      </c>
      <c r="D261" s="262"/>
      <c r="E261" s="236" t="s">
        <v>169</v>
      </c>
      <c r="F261" s="9">
        <f t="shared" si="331"/>
        <v>720</v>
      </c>
      <c r="G261" s="9">
        <f t="shared" si="331"/>
        <v>0</v>
      </c>
      <c r="H261" s="9">
        <f t="shared" si="331"/>
        <v>720</v>
      </c>
      <c r="I261" s="9">
        <f t="shared" si="332"/>
        <v>554.4</v>
      </c>
      <c r="J261" s="9">
        <f t="shared" si="331"/>
        <v>0</v>
      </c>
      <c r="K261" s="9">
        <f t="shared" si="331"/>
        <v>554.4</v>
      </c>
      <c r="L261" s="9">
        <f t="shared" si="333"/>
        <v>482.4</v>
      </c>
      <c r="M261" s="9">
        <f t="shared" si="331"/>
        <v>0</v>
      </c>
      <c r="N261" s="9">
        <f t="shared" si="331"/>
        <v>482.4</v>
      </c>
    </row>
    <row r="262" spans="1:14" ht="31.5" outlineLevel="4" x14ac:dyDescent="0.25">
      <c r="A262" s="262" t="s">
        <v>516</v>
      </c>
      <c r="B262" s="262" t="s">
        <v>550</v>
      </c>
      <c r="C262" s="262" t="s">
        <v>170</v>
      </c>
      <c r="D262" s="262"/>
      <c r="E262" s="236" t="s">
        <v>462</v>
      </c>
      <c r="F262" s="9">
        <f t="shared" si="331"/>
        <v>720</v>
      </c>
      <c r="G262" s="9">
        <f t="shared" si="331"/>
        <v>0</v>
      </c>
      <c r="H262" s="9">
        <f t="shared" si="331"/>
        <v>720</v>
      </c>
      <c r="I262" s="9">
        <f t="shared" si="332"/>
        <v>554.4</v>
      </c>
      <c r="J262" s="9">
        <f t="shared" si="331"/>
        <v>0</v>
      </c>
      <c r="K262" s="9">
        <f t="shared" si="331"/>
        <v>554.4</v>
      </c>
      <c r="L262" s="9">
        <f t="shared" si="333"/>
        <v>482.4</v>
      </c>
      <c r="M262" s="9">
        <f t="shared" si="331"/>
        <v>0</v>
      </c>
      <c r="N262" s="9">
        <f t="shared" si="331"/>
        <v>482.4</v>
      </c>
    </row>
    <row r="263" spans="1:14" ht="15.75" outlineLevel="5" x14ac:dyDescent="0.25">
      <c r="A263" s="262" t="s">
        <v>516</v>
      </c>
      <c r="B263" s="262" t="s">
        <v>550</v>
      </c>
      <c r="C263" s="262" t="s">
        <v>171</v>
      </c>
      <c r="D263" s="262"/>
      <c r="E263" s="236" t="s">
        <v>456</v>
      </c>
      <c r="F263" s="9">
        <f t="shared" si="331"/>
        <v>720</v>
      </c>
      <c r="G263" s="9">
        <f t="shared" si="331"/>
        <v>0</v>
      </c>
      <c r="H263" s="9">
        <f t="shared" si="331"/>
        <v>720</v>
      </c>
      <c r="I263" s="9">
        <f t="shared" si="332"/>
        <v>554.4</v>
      </c>
      <c r="J263" s="9">
        <f t="shared" si="331"/>
        <v>0</v>
      </c>
      <c r="K263" s="9">
        <f t="shared" si="331"/>
        <v>554.4</v>
      </c>
      <c r="L263" s="9">
        <f t="shared" si="333"/>
        <v>482.4</v>
      </c>
      <c r="M263" s="9">
        <f t="shared" si="331"/>
        <v>0</v>
      </c>
      <c r="N263" s="9">
        <f t="shared" si="331"/>
        <v>482.4</v>
      </c>
    </row>
    <row r="264" spans="1:14" ht="15.75" outlineLevel="7" x14ac:dyDescent="0.25">
      <c r="A264" s="263" t="s">
        <v>516</v>
      </c>
      <c r="B264" s="263" t="s">
        <v>550</v>
      </c>
      <c r="C264" s="263" t="s">
        <v>171</v>
      </c>
      <c r="D264" s="263" t="s">
        <v>7</v>
      </c>
      <c r="E264" s="155" t="s">
        <v>8</v>
      </c>
      <c r="F264" s="11">
        <v>720</v>
      </c>
      <c r="G264" s="11"/>
      <c r="H264" s="11">
        <f>SUM(F264:G264)</f>
        <v>720</v>
      </c>
      <c r="I264" s="11">
        <v>554.4</v>
      </c>
      <c r="J264" s="11"/>
      <c r="K264" s="11">
        <f>SUM(I264:J264)</f>
        <v>554.4</v>
      </c>
      <c r="L264" s="11">
        <v>482.4</v>
      </c>
      <c r="M264" s="11"/>
      <c r="N264" s="11">
        <f>SUM(L264:M264)</f>
        <v>482.4</v>
      </c>
    </row>
    <row r="265" spans="1:14" ht="15.75" outlineLevel="2" x14ac:dyDescent="0.25">
      <c r="A265" s="262" t="s">
        <v>516</v>
      </c>
      <c r="B265" s="262" t="s">
        <v>550</v>
      </c>
      <c r="C265" s="262" t="s">
        <v>127</v>
      </c>
      <c r="D265" s="262"/>
      <c r="E265" s="236" t="s">
        <v>128</v>
      </c>
      <c r="F265" s="9">
        <f t="shared" ref="F265:N267" si="334">F266</f>
        <v>711</v>
      </c>
      <c r="G265" s="9">
        <f t="shared" si="334"/>
        <v>0</v>
      </c>
      <c r="H265" s="9">
        <f t="shared" si="334"/>
        <v>711</v>
      </c>
      <c r="I265" s="9">
        <f t="shared" si="334"/>
        <v>711</v>
      </c>
      <c r="J265" s="9">
        <f t="shared" si="334"/>
        <v>0</v>
      </c>
      <c r="K265" s="9">
        <f t="shared" si="334"/>
        <v>711</v>
      </c>
      <c r="L265" s="9">
        <f>L266</f>
        <v>711</v>
      </c>
      <c r="M265" s="9">
        <f t="shared" si="334"/>
        <v>0</v>
      </c>
      <c r="N265" s="9">
        <f t="shared" si="334"/>
        <v>711</v>
      </c>
    </row>
    <row r="266" spans="1:14" ht="31.5" outlineLevel="3" x14ac:dyDescent="0.25">
      <c r="A266" s="262" t="s">
        <v>516</v>
      </c>
      <c r="B266" s="262" t="s">
        <v>550</v>
      </c>
      <c r="C266" s="262" t="s">
        <v>172</v>
      </c>
      <c r="D266" s="262"/>
      <c r="E266" s="236" t="s">
        <v>173</v>
      </c>
      <c r="F266" s="9">
        <f>F267</f>
        <v>711</v>
      </c>
      <c r="G266" s="9">
        <f t="shared" si="334"/>
        <v>0</v>
      </c>
      <c r="H266" s="9">
        <f t="shared" si="334"/>
        <v>711</v>
      </c>
      <c r="I266" s="9">
        <f t="shared" si="334"/>
        <v>711</v>
      </c>
      <c r="J266" s="9">
        <f t="shared" si="334"/>
        <v>0</v>
      </c>
      <c r="K266" s="9">
        <f t="shared" si="334"/>
        <v>711</v>
      </c>
      <c r="L266" s="9">
        <f t="shared" si="334"/>
        <v>711</v>
      </c>
      <c r="M266" s="9">
        <f t="shared" si="334"/>
        <v>0</v>
      </c>
      <c r="N266" s="9">
        <f t="shared" si="334"/>
        <v>711</v>
      </c>
    </row>
    <row r="267" spans="1:14" ht="15.75" outlineLevel="4" x14ac:dyDescent="0.25">
      <c r="A267" s="262" t="s">
        <v>516</v>
      </c>
      <c r="B267" s="262" t="s">
        <v>550</v>
      </c>
      <c r="C267" s="262" t="s">
        <v>174</v>
      </c>
      <c r="D267" s="262"/>
      <c r="E267" s="236" t="s">
        <v>472</v>
      </c>
      <c r="F267" s="9">
        <f>F268</f>
        <v>711</v>
      </c>
      <c r="G267" s="9">
        <f t="shared" si="334"/>
        <v>0</v>
      </c>
      <c r="H267" s="9">
        <f t="shared" si="334"/>
        <v>711</v>
      </c>
      <c r="I267" s="9">
        <f t="shared" ref="I267:L267" si="335">I268</f>
        <v>711</v>
      </c>
      <c r="J267" s="9">
        <f t="shared" si="334"/>
        <v>0</v>
      </c>
      <c r="K267" s="9">
        <f t="shared" si="334"/>
        <v>711</v>
      </c>
      <c r="L267" s="9">
        <f t="shared" si="335"/>
        <v>711</v>
      </c>
      <c r="M267" s="9">
        <f t="shared" si="334"/>
        <v>0</v>
      </c>
      <c r="N267" s="9">
        <f t="shared" si="334"/>
        <v>711</v>
      </c>
    </row>
    <row r="268" spans="1:14" ht="15.75" outlineLevel="7" x14ac:dyDescent="0.25">
      <c r="A268" s="262" t="s">
        <v>516</v>
      </c>
      <c r="B268" s="262" t="s">
        <v>550</v>
      </c>
      <c r="C268" s="262" t="s">
        <v>471</v>
      </c>
      <c r="D268" s="262"/>
      <c r="E268" s="236" t="s">
        <v>175</v>
      </c>
      <c r="F268" s="9">
        <f t="shared" ref="F268:N268" si="336">F269</f>
        <v>711</v>
      </c>
      <c r="G268" s="9">
        <f t="shared" si="336"/>
        <v>0</v>
      </c>
      <c r="H268" s="9">
        <f t="shared" si="336"/>
        <v>711</v>
      </c>
      <c r="I268" s="9">
        <f t="shared" si="336"/>
        <v>711</v>
      </c>
      <c r="J268" s="9">
        <f t="shared" si="336"/>
        <v>0</v>
      </c>
      <c r="K268" s="9">
        <f t="shared" si="336"/>
        <v>711</v>
      </c>
      <c r="L268" s="9">
        <f t="shared" si="336"/>
        <v>711</v>
      </c>
      <c r="M268" s="9">
        <f t="shared" si="336"/>
        <v>0</v>
      </c>
      <c r="N268" s="9">
        <f t="shared" si="336"/>
        <v>711</v>
      </c>
    </row>
    <row r="269" spans="1:14" ht="15.75" outlineLevel="7" x14ac:dyDescent="0.25">
      <c r="A269" s="263" t="s">
        <v>516</v>
      </c>
      <c r="B269" s="263" t="s">
        <v>550</v>
      </c>
      <c r="C269" s="263" t="s">
        <v>471</v>
      </c>
      <c r="D269" s="263" t="s">
        <v>15</v>
      </c>
      <c r="E269" s="155" t="s">
        <v>16</v>
      </c>
      <c r="F269" s="11">
        <v>711</v>
      </c>
      <c r="G269" s="11"/>
      <c r="H269" s="11">
        <f>SUM(F269:G269)</f>
        <v>711</v>
      </c>
      <c r="I269" s="11">
        <v>711</v>
      </c>
      <c r="J269" s="11"/>
      <c r="K269" s="11">
        <f>SUM(I269:J269)</f>
        <v>711</v>
      </c>
      <c r="L269" s="11">
        <v>711</v>
      </c>
      <c r="M269" s="11"/>
      <c r="N269" s="11">
        <f>SUM(L269:M269)</f>
        <v>711</v>
      </c>
    </row>
    <row r="270" spans="1:14" ht="31.5" outlineLevel="7" x14ac:dyDescent="0.25">
      <c r="A270" s="262" t="s">
        <v>516</v>
      </c>
      <c r="B270" s="262" t="s">
        <v>550</v>
      </c>
      <c r="C270" s="262" t="s">
        <v>139</v>
      </c>
      <c r="D270" s="262"/>
      <c r="E270" s="236" t="s">
        <v>140</v>
      </c>
      <c r="F270" s="11"/>
      <c r="G270" s="9">
        <f t="shared" ref="G270:H273" si="337">G271</f>
        <v>1200</v>
      </c>
      <c r="H270" s="9">
        <f t="shared" si="337"/>
        <v>1200</v>
      </c>
      <c r="I270" s="11"/>
      <c r="J270" s="11"/>
      <c r="K270" s="11"/>
      <c r="L270" s="11"/>
      <c r="M270" s="11"/>
      <c r="N270" s="11"/>
    </row>
    <row r="271" spans="1:14" ht="31.5" outlineLevel="7" x14ac:dyDescent="0.25">
      <c r="A271" s="262" t="s">
        <v>516</v>
      </c>
      <c r="B271" s="262" t="s">
        <v>550</v>
      </c>
      <c r="C271" s="262" t="s">
        <v>279</v>
      </c>
      <c r="D271" s="262"/>
      <c r="E271" s="236" t="s">
        <v>280</v>
      </c>
      <c r="F271" s="11"/>
      <c r="G271" s="9">
        <f t="shared" si="337"/>
        <v>1200</v>
      </c>
      <c r="H271" s="9">
        <f t="shared" si="337"/>
        <v>1200</v>
      </c>
      <c r="I271" s="11"/>
      <c r="J271" s="11"/>
      <c r="K271" s="11"/>
      <c r="L271" s="11"/>
      <c r="M271" s="11"/>
      <c r="N271" s="11"/>
    </row>
    <row r="272" spans="1:14" ht="31.5" outlineLevel="7" x14ac:dyDescent="0.25">
      <c r="A272" s="262" t="s">
        <v>516</v>
      </c>
      <c r="B272" s="262" t="s">
        <v>550</v>
      </c>
      <c r="C272" s="262" t="s">
        <v>281</v>
      </c>
      <c r="D272" s="262"/>
      <c r="E272" s="236" t="s">
        <v>282</v>
      </c>
      <c r="F272" s="11"/>
      <c r="G272" s="9">
        <f t="shared" si="337"/>
        <v>1200</v>
      </c>
      <c r="H272" s="9">
        <f t="shared" si="337"/>
        <v>1200</v>
      </c>
      <c r="I272" s="11"/>
      <c r="J272" s="11"/>
      <c r="K272" s="11"/>
      <c r="L272" s="11"/>
      <c r="M272" s="11"/>
      <c r="N272" s="11"/>
    </row>
    <row r="273" spans="1:14" ht="31.5" outlineLevel="7" x14ac:dyDescent="0.25">
      <c r="A273" s="262" t="s">
        <v>516</v>
      </c>
      <c r="B273" s="262" t="s">
        <v>550</v>
      </c>
      <c r="C273" s="262" t="s">
        <v>283</v>
      </c>
      <c r="D273" s="262"/>
      <c r="E273" s="236" t="s">
        <v>284</v>
      </c>
      <c r="F273" s="11"/>
      <c r="G273" s="9">
        <f t="shared" si="337"/>
        <v>1200</v>
      </c>
      <c r="H273" s="9">
        <f t="shared" si="337"/>
        <v>1200</v>
      </c>
      <c r="I273" s="11"/>
      <c r="J273" s="11"/>
      <c r="K273" s="11"/>
      <c r="L273" s="11"/>
      <c r="M273" s="11"/>
      <c r="N273" s="11"/>
    </row>
    <row r="274" spans="1:14" ht="15.75" outlineLevel="7" x14ac:dyDescent="0.25">
      <c r="A274" s="263" t="s">
        <v>516</v>
      </c>
      <c r="B274" s="263" t="s">
        <v>550</v>
      </c>
      <c r="C274" s="263" t="s">
        <v>283</v>
      </c>
      <c r="D274" s="263" t="s">
        <v>7</v>
      </c>
      <c r="E274" s="155" t="s">
        <v>8</v>
      </c>
      <c r="F274" s="11"/>
      <c r="G274" s="192">
        <v>1200</v>
      </c>
      <c r="H274" s="11">
        <f>SUM(F274:G274)</f>
        <v>1200</v>
      </c>
      <c r="I274" s="11"/>
      <c r="J274" s="11"/>
      <c r="K274" s="11"/>
      <c r="L274" s="11"/>
      <c r="M274" s="11"/>
      <c r="N274" s="11"/>
    </row>
    <row r="275" spans="1:14" ht="15.75" outlineLevel="7" x14ac:dyDescent="0.25">
      <c r="A275" s="262" t="s">
        <v>516</v>
      </c>
      <c r="B275" s="262" t="s">
        <v>552</v>
      </c>
      <c r="C275" s="263"/>
      <c r="D275" s="263"/>
      <c r="E275" s="237" t="s">
        <v>553</v>
      </c>
      <c r="F275" s="9">
        <f t="shared" ref="F275:N275" si="338">F276+F306+F321+F381</f>
        <v>450736.70311</v>
      </c>
      <c r="G275" s="9">
        <f t="shared" si="338"/>
        <v>104535.44026999999</v>
      </c>
      <c r="H275" s="9">
        <f t="shared" si="338"/>
        <v>555272.14338000002</v>
      </c>
      <c r="I275" s="9">
        <f t="shared" si="338"/>
        <v>365828</v>
      </c>
      <c r="J275" s="9">
        <f t="shared" si="338"/>
        <v>-0.87257000000002272</v>
      </c>
      <c r="K275" s="9">
        <f t="shared" si="338"/>
        <v>365827.12742999999</v>
      </c>
      <c r="L275" s="9">
        <f t="shared" si="338"/>
        <v>274719.90000000002</v>
      </c>
      <c r="M275" s="9">
        <f t="shared" si="338"/>
        <v>-0.10452999999907972</v>
      </c>
      <c r="N275" s="9">
        <f t="shared" si="338"/>
        <v>274719.79547000001</v>
      </c>
    </row>
    <row r="276" spans="1:14" ht="15.75" outlineLevel="1" x14ac:dyDescent="0.25">
      <c r="A276" s="262" t="s">
        <v>516</v>
      </c>
      <c r="B276" s="262" t="s">
        <v>554</v>
      </c>
      <c r="C276" s="262"/>
      <c r="D276" s="262"/>
      <c r="E276" s="236" t="s">
        <v>555</v>
      </c>
      <c r="F276" s="9">
        <f t="shared" ref="F276:N276" si="339">F277</f>
        <v>201280.36611</v>
      </c>
      <c r="G276" s="9">
        <f t="shared" si="339"/>
        <v>0</v>
      </c>
      <c r="H276" s="9">
        <f t="shared" si="339"/>
        <v>201280.36611</v>
      </c>
      <c r="I276" s="9">
        <f t="shared" si="339"/>
        <v>109934.8</v>
      </c>
      <c r="J276" s="9">
        <f t="shared" si="339"/>
        <v>0</v>
      </c>
      <c r="K276" s="9">
        <f t="shared" si="339"/>
        <v>109934.8</v>
      </c>
      <c r="L276" s="9">
        <f>L277</f>
        <v>17469.400000000001</v>
      </c>
      <c r="M276" s="9">
        <f t="shared" si="339"/>
        <v>0</v>
      </c>
      <c r="N276" s="9">
        <f t="shared" si="339"/>
        <v>17469.400000000001</v>
      </c>
    </row>
    <row r="277" spans="1:14" ht="31.5" outlineLevel="2" x14ac:dyDescent="0.25">
      <c r="A277" s="262" t="s">
        <v>516</v>
      </c>
      <c r="B277" s="262" t="s">
        <v>554</v>
      </c>
      <c r="C277" s="262" t="s">
        <v>139</v>
      </c>
      <c r="D277" s="262"/>
      <c r="E277" s="236" t="s">
        <v>140</v>
      </c>
      <c r="F277" s="9">
        <f>F278+F282</f>
        <v>201280.36611</v>
      </c>
      <c r="G277" s="9">
        <f t="shared" ref="G277:H277" si="340">G278+G282</f>
        <v>0</v>
      </c>
      <c r="H277" s="9">
        <f t="shared" si="340"/>
        <v>201280.36611</v>
      </c>
      <c r="I277" s="9">
        <f>I278+I282</f>
        <v>109934.8</v>
      </c>
      <c r="J277" s="9">
        <f t="shared" ref="J277" si="341">J278+J282</f>
        <v>0</v>
      </c>
      <c r="K277" s="9">
        <f t="shared" ref="K277" si="342">K278+K282</f>
        <v>109934.8</v>
      </c>
      <c r="L277" s="9">
        <f>L278+L282</f>
        <v>17469.400000000001</v>
      </c>
      <c r="M277" s="9">
        <f t="shared" ref="M277" si="343">M278+M282</f>
        <v>0</v>
      </c>
      <c r="N277" s="9">
        <f t="shared" ref="N277" si="344">N278+N282</f>
        <v>17469.400000000001</v>
      </c>
    </row>
    <row r="278" spans="1:14" ht="15.75" outlineLevel="3" x14ac:dyDescent="0.25">
      <c r="A278" s="262" t="s">
        <v>516</v>
      </c>
      <c r="B278" s="262" t="s">
        <v>554</v>
      </c>
      <c r="C278" s="262" t="s">
        <v>141</v>
      </c>
      <c r="D278" s="262"/>
      <c r="E278" s="236" t="s">
        <v>541</v>
      </c>
      <c r="F278" s="9">
        <f t="shared" ref="F278:N279" si="345">F279</f>
        <v>5.5</v>
      </c>
      <c r="G278" s="9">
        <f t="shared" si="345"/>
        <v>0</v>
      </c>
      <c r="H278" s="9">
        <f t="shared" si="345"/>
        <v>5.5</v>
      </c>
      <c r="I278" s="9">
        <f t="shared" si="345"/>
        <v>5.5</v>
      </c>
      <c r="J278" s="9">
        <f t="shared" si="345"/>
        <v>0</v>
      </c>
      <c r="K278" s="9">
        <f t="shared" si="345"/>
        <v>5.5</v>
      </c>
      <c r="L278" s="9">
        <f t="shared" ref="L278:L279" si="346">L279</f>
        <v>5.5</v>
      </c>
      <c r="M278" s="9">
        <f t="shared" si="345"/>
        <v>0</v>
      </c>
      <c r="N278" s="9">
        <f t="shared" si="345"/>
        <v>5.5</v>
      </c>
    </row>
    <row r="279" spans="1:14" ht="31.5" outlineLevel="4" x14ac:dyDescent="0.25">
      <c r="A279" s="262" t="s">
        <v>516</v>
      </c>
      <c r="B279" s="262" t="s">
        <v>554</v>
      </c>
      <c r="C279" s="262" t="s">
        <v>176</v>
      </c>
      <c r="D279" s="262"/>
      <c r="E279" s="236" t="s">
        <v>177</v>
      </c>
      <c r="F279" s="9">
        <f>F280</f>
        <v>5.5</v>
      </c>
      <c r="G279" s="9">
        <f t="shared" si="345"/>
        <v>0</v>
      </c>
      <c r="H279" s="9">
        <f t="shared" si="345"/>
        <v>5.5</v>
      </c>
      <c r="I279" s="9">
        <f t="shared" si="345"/>
        <v>5.5</v>
      </c>
      <c r="J279" s="9">
        <f t="shared" si="345"/>
        <v>0</v>
      </c>
      <c r="K279" s="9">
        <f t="shared" si="345"/>
        <v>5.5</v>
      </c>
      <c r="L279" s="9">
        <f t="shared" si="346"/>
        <v>5.5</v>
      </c>
      <c r="M279" s="9">
        <f t="shared" si="345"/>
        <v>0</v>
      </c>
      <c r="N279" s="9">
        <f t="shared" si="345"/>
        <v>5.5</v>
      </c>
    </row>
    <row r="280" spans="1:14" ht="30.75" customHeight="1" outlineLevel="5" x14ac:dyDescent="0.25">
      <c r="A280" s="262" t="s">
        <v>516</v>
      </c>
      <c r="B280" s="262" t="s">
        <v>554</v>
      </c>
      <c r="C280" s="262" t="s">
        <v>178</v>
      </c>
      <c r="D280" s="262"/>
      <c r="E280" s="236" t="s">
        <v>425</v>
      </c>
      <c r="F280" s="9">
        <f t="shared" ref="F280:N280" si="347">F281</f>
        <v>5.5</v>
      </c>
      <c r="G280" s="9">
        <f t="shared" si="347"/>
        <v>0</v>
      </c>
      <c r="H280" s="9">
        <f t="shared" si="347"/>
        <v>5.5</v>
      </c>
      <c r="I280" s="9">
        <f t="shared" si="347"/>
        <v>5.5</v>
      </c>
      <c r="J280" s="9">
        <f t="shared" si="347"/>
        <v>0</v>
      </c>
      <c r="K280" s="9">
        <f t="shared" si="347"/>
        <v>5.5</v>
      </c>
      <c r="L280" s="9">
        <f>L281</f>
        <v>5.5</v>
      </c>
      <c r="M280" s="9">
        <f t="shared" si="347"/>
        <v>0</v>
      </c>
      <c r="N280" s="9">
        <f t="shared" si="347"/>
        <v>5.5</v>
      </c>
    </row>
    <row r="281" spans="1:14" ht="31.5" outlineLevel="7" x14ac:dyDescent="0.25">
      <c r="A281" s="263" t="s">
        <v>516</v>
      </c>
      <c r="B281" s="263" t="s">
        <v>554</v>
      </c>
      <c r="C281" s="263" t="s">
        <v>178</v>
      </c>
      <c r="D281" s="263" t="s">
        <v>70</v>
      </c>
      <c r="E281" s="155" t="s">
        <v>71</v>
      </c>
      <c r="F281" s="11">
        <v>5.5</v>
      </c>
      <c r="G281" s="11"/>
      <c r="H281" s="11">
        <f>SUM(F281:G281)</f>
        <v>5.5</v>
      </c>
      <c r="I281" s="11">
        <v>5.5</v>
      </c>
      <c r="J281" s="11"/>
      <c r="K281" s="11">
        <f>SUM(I281:J281)</f>
        <v>5.5</v>
      </c>
      <c r="L281" s="11">
        <v>5.5</v>
      </c>
      <c r="M281" s="11"/>
      <c r="N281" s="11">
        <f>SUM(L281:M281)</f>
        <v>5.5</v>
      </c>
    </row>
    <row r="282" spans="1:14" ht="31.5" outlineLevel="3" x14ac:dyDescent="0.25">
      <c r="A282" s="262" t="s">
        <v>516</v>
      </c>
      <c r="B282" s="262" t="s">
        <v>554</v>
      </c>
      <c r="C282" s="262" t="s">
        <v>179</v>
      </c>
      <c r="D282" s="262"/>
      <c r="E282" s="236" t="s">
        <v>180</v>
      </c>
      <c r="F282" s="9">
        <f>F283+F301</f>
        <v>201274.86611</v>
      </c>
      <c r="G282" s="9">
        <f t="shared" ref="G282:H282" si="348">G283+G301</f>
        <v>0</v>
      </c>
      <c r="H282" s="9">
        <f t="shared" si="348"/>
        <v>201274.86611</v>
      </c>
      <c r="I282" s="9">
        <f>I283+I301</f>
        <v>109929.3</v>
      </c>
      <c r="J282" s="9">
        <f t="shared" ref="J282" si="349">J283+J301</f>
        <v>0</v>
      </c>
      <c r="K282" s="9">
        <f t="shared" ref="K282" si="350">K283+K301</f>
        <v>109929.3</v>
      </c>
      <c r="L282" s="9">
        <f>L283+L301</f>
        <v>17463.900000000001</v>
      </c>
      <c r="M282" s="9">
        <f t="shared" ref="M282" si="351">M283+M301</f>
        <v>0</v>
      </c>
      <c r="N282" s="9">
        <f t="shared" ref="N282" si="352">N283+N301</f>
        <v>17463.900000000001</v>
      </c>
    </row>
    <row r="283" spans="1:14" ht="15.75" outlineLevel="4" x14ac:dyDescent="0.25">
      <c r="A283" s="262" t="s">
        <v>516</v>
      </c>
      <c r="B283" s="262" t="s">
        <v>554</v>
      </c>
      <c r="C283" s="262" t="s">
        <v>181</v>
      </c>
      <c r="D283" s="262"/>
      <c r="E283" s="236" t="s">
        <v>182</v>
      </c>
      <c r="F283" s="9">
        <f>F284+F287+F290+F293+F295+F297+F299</f>
        <v>45465.866110000003</v>
      </c>
      <c r="G283" s="9">
        <f t="shared" ref="G283:H283" si="353">G284+G287+G290+G293+G295+G297+G299</f>
        <v>0</v>
      </c>
      <c r="H283" s="9">
        <f t="shared" si="353"/>
        <v>45465.866110000003</v>
      </c>
      <c r="I283" s="9">
        <f t="shared" ref="I283:L283" si="354">I284+I287+I290+I293+I295+I297+I299</f>
        <v>36672</v>
      </c>
      <c r="J283" s="9">
        <f t="shared" ref="J283" si="355">J284+J287+J290+J293+J295+J297+J299</f>
        <v>0</v>
      </c>
      <c r="K283" s="9">
        <f t="shared" ref="K283" si="356">K284+K287+K290+K293+K295+K297+K299</f>
        <v>36672</v>
      </c>
      <c r="L283" s="9">
        <f t="shared" si="354"/>
        <v>17463.900000000001</v>
      </c>
      <c r="M283" s="9">
        <f t="shared" ref="M283" si="357">M284+M287+M290+M293+M295+M297+M299</f>
        <v>0</v>
      </c>
      <c r="N283" s="9">
        <f t="shared" ref="N283" si="358">N284+N287+N290+N293+N295+N297+N299</f>
        <v>17463.900000000001</v>
      </c>
    </row>
    <row r="284" spans="1:14" ht="31.5" outlineLevel="5" x14ac:dyDescent="0.25">
      <c r="A284" s="262" t="s">
        <v>516</v>
      </c>
      <c r="B284" s="262" t="s">
        <v>554</v>
      </c>
      <c r="C284" s="262" t="s">
        <v>183</v>
      </c>
      <c r="D284" s="262"/>
      <c r="E284" s="236" t="s">
        <v>184</v>
      </c>
      <c r="F284" s="9">
        <f>F285+F286</f>
        <v>3187.1</v>
      </c>
      <c r="G284" s="9">
        <f t="shared" ref="G284:H284" si="359">G285+G286</f>
        <v>0</v>
      </c>
      <c r="H284" s="9">
        <f t="shared" si="359"/>
        <v>3187.1</v>
      </c>
      <c r="I284" s="9">
        <f t="shared" ref="I284:L284" si="360">I285+I286</f>
        <v>2762.1</v>
      </c>
      <c r="J284" s="9">
        <f t="shared" ref="J284" si="361">J285+J286</f>
        <v>0</v>
      </c>
      <c r="K284" s="9">
        <f t="shared" ref="K284" si="362">K285+K286</f>
        <v>2762.1</v>
      </c>
      <c r="L284" s="9">
        <f t="shared" si="360"/>
        <v>2403.4</v>
      </c>
      <c r="M284" s="9">
        <f t="shared" ref="M284" si="363">M285+M286</f>
        <v>0</v>
      </c>
      <c r="N284" s="9">
        <f t="shared" ref="N284" si="364">N285+N286</f>
        <v>2403.4</v>
      </c>
    </row>
    <row r="285" spans="1:14" ht="31.5" outlineLevel="5" x14ac:dyDescent="0.25">
      <c r="A285" s="263" t="s">
        <v>516</v>
      </c>
      <c r="B285" s="263" t="s">
        <v>554</v>
      </c>
      <c r="C285" s="263" t="s">
        <v>183</v>
      </c>
      <c r="D285" s="263" t="s">
        <v>70</v>
      </c>
      <c r="E285" s="155" t="s">
        <v>479</v>
      </c>
      <c r="F285" s="11">
        <f>1587.1-400</f>
        <v>1187.0999999999999</v>
      </c>
      <c r="G285" s="11"/>
      <c r="H285" s="11">
        <f t="shared" ref="H285:H286" si="365">SUM(F285:G285)</f>
        <v>1187.0999999999999</v>
      </c>
      <c r="I285" s="11">
        <v>1222.0999999999999</v>
      </c>
      <c r="J285" s="11"/>
      <c r="K285" s="11">
        <f t="shared" ref="K285:K286" si="366">SUM(I285:J285)</f>
        <v>1222.0999999999999</v>
      </c>
      <c r="L285" s="11">
        <v>1063.4000000000001</v>
      </c>
      <c r="M285" s="11"/>
      <c r="N285" s="11">
        <f t="shared" ref="N285:N286" si="367">SUM(L285:M285)</f>
        <v>1063.4000000000001</v>
      </c>
    </row>
    <row r="286" spans="1:14" ht="15.75" outlineLevel="7" x14ac:dyDescent="0.25">
      <c r="A286" s="263" t="s">
        <v>516</v>
      </c>
      <c r="B286" s="263" t="s">
        <v>554</v>
      </c>
      <c r="C286" s="263" t="s">
        <v>183</v>
      </c>
      <c r="D286" s="263" t="s">
        <v>15</v>
      </c>
      <c r="E286" s="155" t="s">
        <v>16</v>
      </c>
      <c r="F286" s="11">
        <v>2000</v>
      </c>
      <c r="G286" s="11"/>
      <c r="H286" s="11">
        <f t="shared" si="365"/>
        <v>2000</v>
      </c>
      <c r="I286" s="11">
        <v>1540</v>
      </c>
      <c r="J286" s="11"/>
      <c r="K286" s="11">
        <f t="shared" si="366"/>
        <v>1540</v>
      </c>
      <c r="L286" s="11">
        <v>1340</v>
      </c>
      <c r="M286" s="11"/>
      <c r="N286" s="11">
        <f t="shared" si="367"/>
        <v>1340</v>
      </c>
    </row>
    <row r="287" spans="1:14" ht="15.75" outlineLevel="5" x14ac:dyDescent="0.25">
      <c r="A287" s="262" t="s">
        <v>516</v>
      </c>
      <c r="B287" s="262" t="s">
        <v>554</v>
      </c>
      <c r="C287" s="262" t="s">
        <v>185</v>
      </c>
      <c r="D287" s="262"/>
      <c r="E287" s="236" t="s">
        <v>463</v>
      </c>
      <c r="F287" s="9">
        <f t="shared" ref="F287:N287" si="368">F288+F289</f>
        <v>8843.6</v>
      </c>
      <c r="G287" s="9">
        <f t="shared" ref="G287:H287" si="369">G288+G289</f>
        <v>0</v>
      </c>
      <c r="H287" s="9">
        <f t="shared" si="369"/>
        <v>8843.6</v>
      </c>
      <c r="I287" s="9">
        <f t="shared" si="368"/>
        <v>6501.5</v>
      </c>
      <c r="J287" s="9">
        <f t="shared" si="368"/>
        <v>0</v>
      </c>
      <c r="K287" s="9">
        <f t="shared" si="368"/>
        <v>6501.5</v>
      </c>
      <c r="L287" s="9">
        <f t="shared" si="368"/>
        <v>5657.2</v>
      </c>
      <c r="M287" s="9">
        <f t="shared" si="368"/>
        <v>0</v>
      </c>
      <c r="N287" s="9">
        <f t="shared" si="368"/>
        <v>5657.2</v>
      </c>
    </row>
    <row r="288" spans="1:14" ht="15.75" outlineLevel="7" x14ac:dyDescent="0.25">
      <c r="A288" s="263" t="s">
        <v>516</v>
      </c>
      <c r="B288" s="263" t="s">
        <v>554</v>
      </c>
      <c r="C288" s="263" t="s">
        <v>185</v>
      </c>
      <c r="D288" s="263" t="s">
        <v>7</v>
      </c>
      <c r="E288" s="155" t="s">
        <v>8</v>
      </c>
      <c r="F288" s="11">
        <v>750</v>
      </c>
      <c r="G288" s="11"/>
      <c r="H288" s="11">
        <f t="shared" ref="H288:H289" si="370">SUM(F288:G288)</f>
        <v>750</v>
      </c>
      <c r="I288" s="11">
        <v>577.5</v>
      </c>
      <c r="J288" s="11"/>
      <c r="K288" s="11">
        <f t="shared" ref="K288:K289" si="371">SUM(I288:J288)</f>
        <v>577.5</v>
      </c>
      <c r="L288" s="11">
        <v>502.5</v>
      </c>
      <c r="M288" s="11"/>
      <c r="N288" s="11">
        <f t="shared" ref="N288:N289" si="372">SUM(L288:M288)</f>
        <v>502.5</v>
      </c>
    </row>
    <row r="289" spans="1:14" ht="31.5" outlineLevel="7" x14ac:dyDescent="0.25">
      <c r="A289" s="263" t="s">
        <v>516</v>
      </c>
      <c r="B289" s="263" t="s">
        <v>554</v>
      </c>
      <c r="C289" s="263" t="s">
        <v>185</v>
      </c>
      <c r="D289" s="263" t="s">
        <v>70</v>
      </c>
      <c r="E289" s="155" t="s">
        <v>71</v>
      </c>
      <c r="F289" s="11">
        <f>7693.6+400</f>
        <v>8093.6</v>
      </c>
      <c r="G289" s="11"/>
      <c r="H289" s="11">
        <f t="shared" si="370"/>
        <v>8093.6</v>
      </c>
      <c r="I289" s="11">
        <v>5924</v>
      </c>
      <c r="J289" s="11"/>
      <c r="K289" s="11">
        <f t="shared" si="371"/>
        <v>5924</v>
      </c>
      <c r="L289" s="11">
        <v>5154.7</v>
      </c>
      <c r="M289" s="11"/>
      <c r="N289" s="11">
        <f t="shared" si="372"/>
        <v>5154.7</v>
      </c>
    </row>
    <row r="290" spans="1:14" ht="15.75" outlineLevel="5" x14ac:dyDescent="0.25">
      <c r="A290" s="262" t="s">
        <v>516</v>
      </c>
      <c r="B290" s="262" t="s">
        <v>554</v>
      </c>
      <c r="C290" s="262" t="s">
        <v>186</v>
      </c>
      <c r="D290" s="262"/>
      <c r="E290" s="236" t="s">
        <v>469</v>
      </c>
      <c r="F290" s="9">
        <f>F291+F292</f>
        <v>4489.5</v>
      </c>
      <c r="G290" s="9">
        <f t="shared" ref="G290:H290" si="373">G291+G292</f>
        <v>0</v>
      </c>
      <c r="H290" s="9">
        <f t="shared" si="373"/>
        <v>4489.5</v>
      </c>
      <c r="I290" s="9">
        <f t="shared" ref="I290:L290" si="374">I291+I292</f>
        <v>3468.4</v>
      </c>
      <c r="J290" s="9">
        <f t="shared" ref="J290" si="375">J291+J292</f>
        <v>0</v>
      </c>
      <c r="K290" s="9">
        <f t="shared" ref="K290" si="376">K291+K292</f>
        <v>3468.4</v>
      </c>
      <c r="L290" s="9">
        <f t="shared" si="374"/>
        <v>3024.5</v>
      </c>
      <c r="M290" s="9">
        <f t="shared" ref="M290" si="377">M291+M292</f>
        <v>0</v>
      </c>
      <c r="N290" s="9">
        <f t="shared" ref="N290" si="378">N291+N292</f>
        <v>3024.5</v>
      </c>
    </row>
    <row r="291" spans="1:14" ht="15.75" outlineLevel="7" x14ac:dyDescent="0.25">
      <c r="A291" s="263" t="s">
        <v>516</v>
      </c>
      <c r="B291" s="263" t="s">
        <v>554</v>
      </c>
      <c r="C291" s="263" t="s">
        <v>186</v>
      </c>
      <c r="D291" s="263" t="s">
        <v>7</v>
      </c>
      <c r="E291" s="155" t="s">
        <v>8</v>
      </c>
      <c r="F291" s="11">
        <v>4439.5</v>
      </c>
      <c r="G291" s="11"/>
      <c r="H291" s="11">
        <f t="shared" ref="H291:H292" si="379">SUM(F291:G291)</f>
        <v>4439.5</v>
      </c>
      <c r="I291" s="11">
        <v>3418.4</v>
      </c>
      <c r="J291" s="11"/>
      <c r="K291" s="11">
        <f t="shared" ref="K291:K292" si="380">SUM(I291:J291)</f>
        <v>3418.4</v>
      </c>
      <c r="L291" s="11">
        <v>2974.5</v>
      </c>
      <c r="M291" s="11"/>
      <c r="N291" s="11">
        <f t="shared" ref="N291:N292" si="381">SUM(L291:M291)</f>
        <v>2974.5</v>
      </c>
    </row>
    <row r="292" spans="1:14" ht="31.5" outlineLevel="7" x14ac:dyDescent="0.25">
      <c r="A292" s="263" t="s">
        <v>516</v>
      </c>
      <c r="B292" s="263" t="s">
        <v>554</v>
      </c>
      <c r="C292" s="263" t="s">
        <v>186</v>
      </c>
      <c r="D292" s="263" t="s">
        <v>70</v>
      </c>
      <c r="E292" s="155" t="s">
        <v>71</v>
      </c>
      <c r="F292" s="11">
        <v>50</v>
      </c>
      <c r="G292" s="11"/>
      <c r="H292" s="11">
        <f t="shared" si="379"/>
        <v>50</v>
      </c>
      <c r="I292" s="11">
        <v>50</v>
      </c>
      <c r="J292" s="11"/>
      <c r="K292" s="11">
        <f t="shared" si="380"/>
        <v>50</v>
      </c>
      <c r="L292" s="11">
        <v>50</v>
      </c>
      <c r="M292" s="11"/>
      <c r="N292" s="11">
        <f t="shared" si="381"/>
        <v>50</v>
      </c>
    </row>
    <row r="293" spans="1:14" ht="31.5" outlineLevel="5" x14ac:dyDescent="0.25">
      <c r="A293" s="262" t="s">
        <v>516</v>
      </c>
      <c r="B293" s="262" t="s">
        <v>554</v>
      </c>
      <c r="C293" s="262" t="s">
        <v>187</v>
      </c>
      <c r="D293" s="262"/>
      <c r="E293" s="236" t="s">
        <v>426</v>
      </c>
      <c r="F293" s="9">
        <f t="shared" ref="F293:N293" si="382">F294</f>
        <v>11727.8</v>
      </c>
      <c r="G293" s="9">
        <f t="shared" si="382"/>
        <v>0</v>
      </c>
      <c r="H293" s="9">
        <f t="shared" si="382"/>
        <v>11727.8</v>
      </c>
      <c r="I293" s="9">
        <f t="shared" si="382"/>
        <v>7374.5</v>
      </c>
      <c r="J293" s="9">
        <f t="shared" si="382"/>
        <v>0</v>
      </c>
      <c r="K293" s="9">
        <f t="shared" si="382"/>
        <v>7374.5</v>
      </c>
      <c r="L293" s="9">
        <f t="shared" si="382"/>
        <v>6378.8</v>
      </c>
      <c r="M293" s="9">
        <f t="shared" si="382"/>
        <v>0</v>
      </c>
      <c r="N293" s="9">
        <f t="shared" si="382"/>
        <v>6378.8</v>
      </c>
    </row>
    <row r="294" spans="1:14" ht="15.75" outlineLevel="7" x14ac:dyDescent="0.25">
      <c r="A294" s="263" t="s">
        <v>516</v>
      </c>
      <c r="B294" s="263" t="s">
        <v>554</v>
      </c>
      <c r="C294" s="263" t="s">
        <v>187</v>
      </c>
      <c r="D294" s="263" t="s">
        <v>116</v>
      </c>
      <c r="E294" s="155" t="s">
        <v>117</v>
      </c>
      <c r="F294" s="11">
        <v>11727.8</v>
      </c>
      <c r="G294" s="11"/>
      <c r="H294" s="11">
        <f>SUM(F294:G294)</f>
        <v>11727.8</v>
      </c>
      <c r="I294" s="11">
        <v>7374.5</v>
      </c>
      <c r="J294" s="11"/>
      <c r="K294" s="11">
        <f>SUM(I294:J294)</f>
        <v>7374.5</v>
      </c>
      <c r="L294" s="11">
        <v>6378.8</v>
      </c>
      <c r="M294" s="11"/>
      <c r="N294" s="11">
        <f>SUM(L294:M294)</f>
        <v>6378.8</v>
      </c>
    </row>
    <row r="295" spans="1:14" ht="31.5" outlineLevel="7" x14ac:dyDescent="0.25">
      <c r="A295" s="262" t="s">
        <v>516</v>
      </c>
      <c r="B295" s="262" t="s">
        <v>554</v>
      </c>
      <c r="C295" s="262" t="s">
        <v>491</v>
      </c>
      <c r="D295" s="262"/>
      <c r="E295" s="236" t="s">
        <v>631</v>
      </c>
      <c r="F295" s="9">
        <f t="shared" ref="F295:M295" si="383">F296</f>
        <v>867.8</v>
      </c>
      <c r="G295" s="9">
        <f t="shared" si="383"/>
        <v>0</v>
      </c>
      <c r="H295" s="9">
        <f t="shared" si="383"/>
        <v>867.8</v>
      </c>
      <c r="I295" s="9">
        <f t="shared" si="383"/>
        <v>0</v>
      </c>
      <c r="J295" s="9">
        <f t="shared" si="383"/>
        <v>0</v>
      </c>
      <c r="K295" s="9"/>
      <c r="L295" s="9">
        <f t="shared" si="383"/>
        <v>0</v>
      </c>
      <c r="M295" s="9">
        <f t="shared" si="383"/>
        <v>0</v>
      </c>
      <c r="N295" s="9"/>
    </row>
    <row r="296" spans="1:14" ht="31.5" outlineLevel="7" x14ac:dyDescent="0.25">
      <c r="A296" s="263" t="s">
        <v>516</v>
      </c>
      <c r="B296" s="263" t="s">
        <v>554</v>
      </c>
      <c r="C296" s="263" t="s">
        <v>491</v>
      </c>
      <c r="D296" s="263" t="s">
        <v>70</v>
      </c>
      <c r="E296" s="155" t="s">
        <v>71</v>
      </c>
      <c r="F296" s="11">
        <v>867.8</v>
      </c>
      <c r="G296" s="11"/>
      <c r="H296" s="11">
        <f>SUM(F296:G296)</f>
        <v>867.8</v>
      </c>
      <c r="I296" s="13"/>
      <c r="J296" s="11"/>
      <c r="K296" s="11"/>
      <c r="L296" s="13"/>
      <c r="M296" s="11"/>
      <c r="N296" s="11"/>
    </row>
    <row r="297" spans="1:14" s="35" customFormat="1" ht="31.5" outlineLevel="7" x14ac:dyDescent="0.25">
      <c r="A297" s="264" t="s">
        <v>516</v>
      </c>
      <c r="B297" s="264" t="s">
        <v>554</v>
      </c>
      <c r="C297" s="264" t="s">
        <v>491</v>
      </c>
      <c r="D297" s="264"/>
      <c r="E297" s="238" t="s">
        <v>630</v>
      </c>
      <c r="F297" s="23">
        <f>F298</f>
        <v>2603.3661099999999</v>
      </c>
      <c r="G297" s="23">
        <f t="shared" ref="G297:H297" si="384">G298</f>
        <v>0</v>
      </c>
      <c r="H297" s="23">
        <f t="shared" si="384"/>
        <v>2603.3661099999999</v>
      </c>
      <c r="I297" s="23">
        <f t="shared" ref="I297:L297" si="385">I298</f>
        <v>0</v>
      </c>
      <c r="J297" s="23">
        <f t="shared" ref="J297" si="386">J298</f>
        <v>0</v>
      </c>
      <c r="K297" s="23"/>
      <c r="L297" s="23">
        <f t="shared" si="385"/>
        <v>0</v>
      </c>
      <c r="M297" s="23">
        <f t="shared" ref="M297" si="387">M298</f>
        <v>0</v>
      </c>
      <c r="N297" s="23"/>
    </row>
    <row r="298" spans="1:14" s="35" customFormat="1" ht="31.5" outlineLevel="7" x14ac:dyDescent="0.25">
      <c r="A298" s="265" t="s">
        <v>516</v>
      </c>
      <c r="B298" s="265" t="s">
        <v>554</v>
      </c>
      <c r="C298" s="265" t="s">
        <v>491</v>
      </c>
      <c r="D298" s="265" t="s">
        <v>70</v>
      </c>
      <c r="E298" s="239" t="s">
        <v>71</v>
      </c>
      <c r="F298" s="24">
        <v>2603.3661099999999</v>
      </c>
      <c r="G298" s="24"/>
      <c r="H298" s="24">
        <f>SUM(F298:G298)</f>
        <v>2603.3661099999999</v>
      </c>
      <c r="I298" s="24"/>
      <c r="J298" s="24"/>
      <c r="K298" s="24"/>
      <c r="L298" s="24"/>
      <c r="M298" s="24"/>
      <c r="N298" s="24"/>
    </row>
    <row r="299" spans="1:14" s="35" customFormat="1" ht="31.5" outlineLevel="7" x14ac:dyDescent="0.25">
      <c r="A299" s="264" t="s">
        <v>516</v>
      </c>
      <c r="B299" s="264" t="s">
        <v>554</v>
      </c>
      <c r="C299" s="264" t="s">
        <v>830</v>
      </c>
      <c r="D299" s="264"/>
      <c r="E299" s="241" t="s">
        <v>436</v>
      </c>
      <c r="F299" s="23">
        <f t="shared" ref="F299:M299" si="388">F300</f>
        <v>13746.7</v>
      </c>
      <c r="G299" s="23">
        <f t="shared" si="388"/>
        <v>0</v>
      </c>
      <c r="H299" s="23">
        <f t="shared" si="388"/>
        <v>13746.7</v>
      </c>
      <c r="I299" s="23">
        <f t="shared" si="388"/>
        <v>16565.5</v>
      </c>
      <c r="J299" s="23">
        <f t="shared" si="388"/>
        <v>0</v>
      </c>
      <c r="K299" s="23">
        <f t="shared" si="388"/>
        <v>16565.5</v>
      </c>
      <c r="L299" s="23">
        <f>L300</f>
        <v>0</v>
      </c>
      <c r="M299" s="23">
        <f t="shared" si="388"/>
        <v>0</v>
      </c>
      <c r="N299" s="23"/>
    </row>
    <row r="300" spans="1:14" s="35" customFormat="1" ht="15.75" outlineLevel="7" x14ac:dyDescent="0.25">
      <c r="A300" s="265" t="s">
        <v>516</v>
      </c>
      <c r="B300" s="265" t="s">
        <v>554</v>
      </c>
      <c r="C300" s="265" t="s">
        <v>830</v>
      </c>
      <c r="D300" s="265" t="s">
        <v>116</v>
      </c>
      <c r="E300" s="239" t="s">
        <v>117</v>
      </c>
      <c r="F300" s="24">
        <v>13746.7</v>
      </c>
      <c r="G300" s="24"/>
      <c r="H300" s="24">
        <f>SUM(F300:G300)</f>
        <v>13746.7</v>
      </c>
      <c r="I300" s="24">
        <v>16565.5</v>
      </c>
      <c r="J300" s="24"/>
      <c r="K300" s="24">
        <f>SUM(I300:J300)</f>
        <v>16565.5</v>
      </c>
      <c r="L300" s="24"/>
      <c r="M300" s="24"/>
      <c r="N300" s="24"/>
    </row>
    <row r="301" spans="1:14" ht="31.5" outlineLevel="4" x14ac:dyDescent="0.25">
      <c r="A301" s="262" t="s">
        <v>516</v>
      </c>
      <c r="B301" s="262" t="s">
        <v>554</v>
      </c>
      <c r="C301" s="262" t="s">
        <v>188</v>
      </c>
      <c r="D301" s="262"/>
      <c r="E301" s="236" t="s">
        <v>189</v>
      </c>
      <c r="F301" s="9">
        <f t="shared" ref="F301:M301" si="389">F302+F304</f>
        <v>155809</v>
      </c>
      <c r="G301" s="9">
        <f t="shared" ref="G301:H301" si="390">G302+G304</f>
        <v>0</v>
      </c>
      <c r="H301" s="9">
        <f t="shared" si="390"/>
        <v>155809</v>
      </c>
      <c r="I301" s="9">
        <f t="shared" si="389"/>
        <v>73257.3</v>
      </c>
      <c r="J301" s="9">
        <f t="shared" si="389"/>
        <v>0</v>
      </c>
      <c r="K301" s="9">
        <f t="shared" si="389"/>
        <v>73257.3</v>
      </c>
      <c r="L301" s="9">
        <f t="shared" si="389"/>
        <v>0</v>
      </c>
      <c r="M301" s="9">
        <f t="shared" si="389"/>
        <v>0</v>
      </c>
      <c r="N301" s="9"/>
    </row>
    <row r="302" spans="1:14" s="35" customFormat="1" ht="15.75" outlineLevel="5" x14ac:dyDescent="0.25">
      <c r="A302" s="264" t="s">
        <v>516</v>
      </c>
      <c r="B302" s="264" t="s">
        <v>554</v>
      </c>
      <c r="C302" s="264" t="s">
        <v>190</v>
      </c>
      <c r="D302" s="264"/>
      <c r="E302" s="238" t="s">
        <v>191</v>
      </c>
      <c r="F302" s="23">
        <f t="shared" ref="F302:M302" si="391">F303</f>
        <v>145162.4</v>
      </c>
      <c r="G302" s="23">
        <f t="shared" si="391"/>
        <v>0</v>
      </c>
      <c r="H302" s="23">
        <f t="shared" si="391"/>
        <v>145162.4</v>
      </c>
      <c r="I302" s="23">
        <f t="shared" si="391"/>
        <v>49283.3</v>
      </c>
      <c r="J302" s="23">
        <f t="shared" si="391"/>
        <v>0</v>
      </c>
      <c r="K302" s="23">
        <f t="shared" si="391"/>
        <v>49283.3</v>
      </c>
      <c r="L302" s="23">
        <f t="shared" si="391"/>
        <v>0</v>
      </c>
      <c r="M302" s="23">
        <f t="shared" si="391"/>
        <v>0</v>
      </c>
      <c r="N302" s="23"/>
    </row>
    <row r="303" spans="1:14" s="35" customFormat="1" ht="15.75" outlineLevel="7" x14ac:dyDescent="0.25">
      <c r="A303" s="265" t="s">
        <v>516</v>
      </c>
      <c r="B303" s="265" t="s">
        <v>554</v>
      </c>
      <c r="C303" s="265" t="s">
        <v>190</v>
      </c>
      <c r="D303" s="265" t="s">
        <v>116</v>
      </c>
      <c r="E303" s="239" t="s">
        <v>117</v>
      </c>
      <c r="F303" s="24">
        <v>145162.4</v>
      </c>
      <c r="G303" s="24"/>
      <c r="H303" s="24">
        <f>SUM(F303:G303)</f>
        <v>145162.4</v>
      </c>
      <c r="I303" s="24">
        <v>49283.3</v>
      </c>
      <c r="J303" s="24"/>
      <c r="K303" s="24">
        <f>SUM(I303:J303)</f>
        <v>49283.3</v>
      </c>
      <c r="L303" s="24"/>
      <c r="M303" s="24"/>
      <c r="N303" s="24"/>
    </row>
    <row r="304" spans="1:14" s="35" customFormat="1" ht="31.5" outlineLevel="5" x14ac:dyDescent="0.25">
      <c r="A304" s="264" t="s">
        <v>516</v>
      </c>
      <c r="B304" s="264" t="s">
        <v>554</v>
      </c>
      <c r="C304" s="264" t="s">
        <v>192</v>
      </c>
      <c r="D304" s="264"/>
      <c r="E304" s="238" t="s">
        <v>193</v>
      </c>
      <c r="F304" s="23">
        <f t="shared" ref="F304:M304" si="392">F305</f>
        <v>10646.6</v>
      </c>
      <c r="G304" s="23">
        <f t="shared" si="392"/>
        <v>0</v>
      </c>
      <c r="H304" s="23">
        <f t="shared" si="392"/>
        <v>10646.6</v>
      </c>
      <c r="I304" s="23">
        <f t="shared" si="392"/>
        <v>23974</v>
      </c>
      <c r="J304" s="23">
        <f t="shared" si="392"/>
        <v>0</v>
      </c>
      <c r="K304" s="23">
        <f t="shared" si="392"/>
        <v>23974</v>
      </c>
      <c r="L304" s="23">
        <f t="shared" si="392"/>
        <v>0</v>
      </c>
      <c r="M304" s="23">
        <f t="shared" si="392"/>
        <v>0</v>
      </c>
      <c r="N304" s="23"/>
    </row>
    <row r="305" spans="1:14" s="35" customFormat="1" ht="15.75" outlineLevel="7" x14ac:dyDescent="0.25">
      <c r="A305" s="265" t="s">
        <v>516</v>
      </c>
      <c r="B305" s="265" t="s">
        <v>554</v>
      </c>
      <c r="C305" s="265" t="s">
        <v>192</v>
      </c>
      <c r="D305" s="265" t="s">
        <v>116</v>
      </c>
      <c r="E305" s="239" t="s">
        <v>117</v>
      </c>
      <c r="F305" s="24">
        <v>10646.6</v>
      </c>
      <c r="G305" s="24"/>
      <c r="H305" s="24">
        <f>SUM(F305:G305)</f>
        <v>10646.6</v>
      </c>
      <c r="I305" s="24">
        <v>23974</v>
      </c>
      <c r="J305" s="24"/>
      <c r="K305" s="24">
        <f>SUM(I305:J305)</f>
        <v>23974</v>
      </c>
      <c r="L305" s="24"/>
      <c r="M305" s="24"/>
      <c r="N305" s="24"/>
    </row>
    <row r="306" spans="1:14" ht="15.75" outlineLevel="1" x14ac:dyDescent="0.25">
      <c r="A306" s="262" t="s">
        <v>516</v>
      </c>
      <c r="B306" s="262" t="s">
        <v>556</v>
      </c>
      <c r="C306" s="262"/>
      <c r="D306" s="262"/>
      <c r="E306" s="236" t="s">
        <v>557</v>
      </c>
      <c r="F306" s="9">
        <f t="shared" ref="F306:N307" si="393">F307</f>
        <v>12861.800000000001</v>
      </c>
      <c r="G306" s="9">
        <f t="shared" si="393"/>
        <v>0</v>
      </c>
      <c r="H306" s="9">
        <f t="shared" si="393"/>
        <v>12861.800000000001</v>
      </c>
      <c r="I306" s="9">
        <f t="shared" ref="I306:I307" si="394">I307</f>
        <v>4995.5</v>
      </c>
      <c r="J306" s="9">
        <f t="shared" si="393"/>
        <v>0</v>
      </c>
      <c r="K306" s="9">
        <f t="shared" si="393"/>
        <v>4995.5</v>
      </c>
      <c r="L306" s="9">
        <f t="shared" ref="L306:L307" si="395">L307</f>
        <v>4346.8</v>
      </c>
      <c r="M306" s="9">
        <f t="shared" si="393"/>
        <v>0</v>
      </c>
      <c r="N306" s="9">
        <f t="shared" si="393"/>
        <v>4346.8</v>
      </c>
    </row>
    <row r="307" spans="1:14" ht="31.5" outlineLevel="2" x14ac:dyDescent="0.25">
      <c r="A307" s="262" t="s">
        <v>516</v>
      </c>
      <c r="B307" s="262" t="s">
        <v>556</v>
      </c>
      <c r="C307" s="262" t="s">
        <v>139</v>
      </c>
      <c r="D307" s="262"/>
      <c r="E307" s="236" t="s">
        <v>140</v>
      </c>
      <c r="F307" s="9">
        <f t="shared" si="393"/>
        <v>12861.800000000001</v>
      </c>
      <c r="G307" s="9">
        <f t="shared" si="393"/>
        <v>0</v>
      </c>
      <c r="H307" s="9">
        <f t="shared" si="393"/>
        <v>12861.800000000001</v>
      </c>
      <c r="I307" s="9">
        <f t="shared" si="394"/>
        <v>4995.5</v>
      </c>
      <c r="J307" s="9">
        <f t="shared" si="393"/>
        <v>0</v>
      </c>
      <c r="K307" s="9">
        <f t="shared" si="393"/>
        <v>4995.5</v>
      </c>
      <c r="L307" s="9">
        <f t="shared" si="395"/>
        <v>4346.8</v>
      </c>
      <c r="M307" s="9">
        <f t="shared" si="393"/>
        <v>0</v>
      </c>
      <c r="N307" s="9">
        <f t="shared" si="393"/>
        <v>4346.8</v>
      </c>
    </row>
    <row r="308" spans="1:14" ht="31.5" outlineLevel="3" x14ac:dyDescent="0.25">
      <c r="A308" s="262" t="s">
        <v>516</v>
      </c>
      <c r="B308" s="262" t="s">
        <v>556</v>
      </c>
      <c r="C308" s="262" t="s">
        <v>196</v>
      </c>
      <c r="D308" s="262"/>
      <c r="E308" s="236" t="s">
        <v>197</v>
      </c>
      <c r="F308" s="9">
        <f>F309+F315+F318</f>
        <v>12861.800000000001</v>
      </c>
      <c r="G308" s="9">
        <f t="shared" ref="G308:H308" si="396">G309+G315+G318</f>
        <v>0</v>
      </c>
      <c r="H308" s="9">
        <f t="shared" si="396"/>
        <v>12861.800000000001</v>
      </c>
      <c r="I308" s="9">
        <f>I309+I315+I318</f>
        <v>4995.5</v>
      </c>
      <c r="J308" s="9">
        <f t="shared" ref="J308" si="397">J309+J315+J318</f>
        <v>0</v>
      </c>
      <c r="K308" s="9">
        <f t="shared" ref="K308" si="398">K309+K315+K318</f>
        <v>4995.5</v>
      </c>
      <c r="L308" s="9">
        <f>L309+L315+L318</f>
        <v>4346.8</v>
      </c>
      <c r="M308" s="9">
        <f t="shared" ref="M308" si="399">M309+M315+M318</f>
        <v>0</v>
      </c>
      <c r="N308" s="9">
        <f t="shared" ref="N308" si="400">N309+N315+N318</f>
        <v>4346.8</v>
      </c>
    </row>
    <row r="309" spans="1:14" ht="31.5" outlineLevel="4" x14ac:dyDescent="0.25">
      <c r="A309" s="262" t="s">
        <v>516</v>
      </c>
      <c r="B309" s="262" t="s">
        <v>556</v>
      </c>
      <c r="C309" s="262" t="s">
        <v>198</v>
      </c>
      <c r="D309" s="262"/>
      <c r="E309" s="236" t="s">
        <v>199</v>
      </c>
      <c r="F309" s="9">
        <f>F310+F313</f>
        <v>8687.7000000000007</v>
      </c>
      <c r="G309" s="9">
        <f t="shared" ref="G309:H309" si="401">G310+G313</f>
        <v>0</v>
      </c>
      <c r="H309" s="9">
        <f t="shared" si="401"/>
        <v>8687.7000000000007</v>
      </c>
      <c r="I309" s="9">
        <f>I310+I313</f>
        <v>4995.5</v>
      </c>
      <c r="J309" s="9">
        <f t="shared" ref="J309" si="402">J310+J313</f>
        <v>0</v>
      </c>
      <c r="K309" s="9">
        <f t="shared" ref="K309" si="403">K310+K313</f>
        <v>4995.5</v>
      </c>
      <c r="L309" s="9">
        <f>L310+L313</f>
        <v>4346.8</v>
      </c>
      <c r="M309" s="9">
        <f t="shared" ref="M309" si="404">M310+M313</f>
        <v>0</v>
      </c>
      <c r="N309" s="9">
        <f t="shared" ref="N309" si="405">N310+N313</f>
        <v>4346.8</v>
      </c>
    </row>
    <row r="310" spans="1:14" ht="47.25" outlineLevel="5" x14ac:dyDescent="0.25">
      <c r="A310" s="262" t="s">
        <v>516</v>
      </c>
      <c r="B310" s="262" t="s">
        <v>556</v>
      </c>
      <c r="C310" s="262" t="s">
        <v>200</v>
      </c>
      <c r="D310" s="262"/>
      <c r="E310" s="236" t="s">
        <v>201</v>
      </c>
      <c r="F310" s="9">
        <f>F312+F311</f>
        <v>6687.7</v>
      </c>
      <c r="G310" s="9">
        <f t="shared" ref="G310:H310" si="406">G312+G311</f>
        <v>0</v>
      </c>
      <c r="H310" s="9">
        <f t="shared" si="406"/>
        <v>6687.7</v>
      </c>
      <c r="I310" s="9">
        <f t="shared" ref="I310:L310" si="407">I312+I311</f>
        <v>3455.5</v>
      </c>
      <c r="J310" s="9">
        <f t="shared" ref="J310" si="408">J312+J311</f>
        <v>0</v>
      </c>
      <c r="K310" s="9">
        <f t="shared" ref="K310" si="409">K312+K311</f>
        <v>3455.5</v>
      </c>
      <c r="L310" s="9">
        <f t="shared" si="407"/>
        <v>3006.8</v>
      </c>
      <c r="M310" s="9">
        <f t="shared" ref="M310" si="410">M312+M311</f>
        <v>0</v>
      </c>
      <c r="N310" s="9">
        <f t="shared" ref="N310" si="411">N312+N311</f>
        <v>3006.8</v>
      </c>
    </row>
    <row r="311" spans="1:14" ht="15.75" outlineLevel="5" x14ac:dyDescent="0.25">
      <c r="A311" s="263" t="s">
        <v>516</v>
      </c>
      <c r="B311" s="263" t="s">
        <v>556</v>
      </c>
      <c r="C311" s="263" t="s">
        <v>200</v>
      </c>
      <c r="D311" s="263" t="s">
        <v>7</v>
      </c>
      <c r="E311" s="155" t="s">
        <v>8</v>
      </c>
      <c r="F311" s="11">
        <v>2200</v>
      </c>
      <c r="G311" s="165">
        <v>50</v>
      </c>
      <c r="H311" s="11">
        <f t="shared" ref="H311:H312" si="412">SUM(F311:G311)</f>
        <v>2250</v>
      </c>
      <c r="I311" s="9"/>
      <c r="J311" s="11"/>
      <c r="K311" s="11"/>
      <c r="L311" s="9"/>
      <c r="M311" s="11"/>
      <c r="N311" s="11"/>
    </row>
    <row r="312" spans="1:14" ht="15.75" outlineLevel="7" x14ac:dyDescent="0.25">
      <c r="A312" s="263" t="s">
        <v>516</v>
      </c>
      <c r="B312" s="263" t="s">
        <v>556</v>
      </c>
      <c r="C312" s="263" t="s">
        <v>200</v>
      </c>
      <c r="D312" s="263" t="s">
        <v>15</v>
      </c>
      <c r="E312" s="155" t="s">
        <v>16</v>
      </c>
      <c r="F312" s="11">
        <v>4487.7</v>
      </c>
      <c r="G312" s="165">
        <v>-50</v>
      </c>
      <c r="H312" s="11">
        <f t="shared" si="412"/>
        <v>4437.7</v>
      </c>
      <c r="I312" s="11">
        <v>3455.5</v>
      </c>
      <c r="J312" s="11"/>
      <c r="K312" s="11">
        <f t="shared" ref="K312" si="413">SUM(I312:J312)</f>
        <v>3455.5</v>
      </c>
      <c r="L312" s="11">
        <v>3006.8</v>
      </c>
      <c r="M312" s="11"/>
      <c r="N312" s="11">
        <f t="shared" ref="N312" si="414">SUM(L312:M312)</f>
        <v>3006.8</v>
      </c>
    </row>
    <row r="313" spans="1:14" ht="15.75" outlineLevel="5" x14ac:dyDescent="0.25">
      <c r="A313" s="262" t="s">
        <v>516</v>
      </c>
      <c r="B313" s="262" t="s">
        <v>556</v>
      </c>
      <c r="C313" s="262" t="s">
        <v>202</v>
      </c>
      <c r="D313" s="262"/>
      <c r="E313" s="236" t="s">
        <v>203</v>
      </c>
      <c r="F313" s="9">
        <f>F314</f>
        <v>2000</v>
      </c>
      <c r="G313" s="9">
        <f t="shared" ref="G313:H313" si="415">G314</f>
        <v>0</v>
      </c>
      <c r="H313" s="9">
        <f t="shared" si="415"/>
        <v>2000</v>
      </c>
      <c r="I313" s="9">
        <f t="shared" ref="I313:L313" si="416">I314</f>
        <v>1540</v>
      </c>
      <c r="J313" s="9">
        <f t="shared" ref="J313" si="417">J314</f>
        <v>0</v>
      </c>
      <c r="K313" s="9">
        <f t="shared" ref="K313" si="418">K314</f>
        <v>1540</v>
      </c>
      <c r="L313" s="9">
        <f t="shared" si="416"/>
        <v>1340</v>
      </c>
      <c r="M313" s="9">
        <f t="shared" ref="M313" si="419">M314</f>
        <v>0</v>
      </c>
      <c r="N313" s="9">
        <f t="shared" ref="N313" si="420">N314</f>
        <v>1340</v>
      </c>
    </row>
    <row r="314" spans="1:14" ht="31.5" outlineLevel="7" x14ac:dyDescent="0.25">
      <c r="A314" s="263" t="s">
        <v>516</v>
      </c>
      <c r="B314" s="263" t="s">
        <v>556</v>
      </c>
      <c r="C314" s="263" t="s">
        <v>202</v>
      </c>
      <c r="D314" s="263" t="s">
        <v>70</v>
      </c>
      <c r="E314" s="155" t="s">
        <v>71</v>
      </c>
      <c r="F314" s="11">
        <v>2000</v>
      </c>
      <c r="G314" s="11"/>
      <c r="H314" s="11">
        <f>SUM(F314:G314)</f>
        <v>2000</v>
      </c>
      <c r="I314" s="11">
        <v>1540</v>
      </c>
      <c r="J314" s="11"/>
      <c r="K314" s="11">
        <f>SUM(I314:J314)</f>
        <v>1540</v>
      </c>
      <c r="L314" s="11">
        <v>1340</v>
      </c>
      <c r="M314" s="11"/>
      <c r="N314" s="11">
        <f>SUM(L314:M314)</f>
        <v>1340</v>
      </c>
    </row>
    <row r="315" spans="1:14" ht="15.75" outlineLevel="7" x14ac:dyDescent="0.25">
      <c r="A315" s="262" t="s">
        <v>516</v>
      </c>
      <c r="B315" s="262" t="s">
        <v>556</v>
      </c>
      <c r="C315" s="266" t="s">
        <v>452</v>
      </c>
      <c r="D315" s="263"/>
      <c r="E315" s="242" t="s">
        <v>450</v>
      </c>
      <c r="F315" s="9">
        <f t="shared" ref="F315:M316" si="421">F316</f>
        <v>2595</v>
      </c>
      <c r="G315" s="9">
        <f t="shared" si="421"/>
        <v>0</v>
      </c>
      <c r="H315" s="9">
        <f t="shared" si="421"/>
        <v>2595</v>
      </c>
      <c r="I315" s="9">
        <f t="shared" si="421"/>
        <v>0</v>
      </c>
      <c r="J315" s="9">
        <f t="shared" si="421"/>
        <v>0</v>
      </c>
      <c r="K315" s="9"/>
      <c r="L315" s="9">
        <f t="shared" ref="L315:L316" si="422">L316</f>
        <v>0</v>
      </c>
      <c r="M315" s="9">
        <f t="shared" si="421"/>
        <v>0</v>
      </c>
      <c r="N315" s="9"/>
    </row>
    <row r="316" spans="1:14" s="8" customFormat="1" ht="15.75" outlineLevel="7" x14ac:dyDescent="0.25">
      <c r="A316" s="262" t="s">
        <v>516</v>
      </c>
      <c r="B316" s="262" t="s">
        <v>556</v>
      </c>
      <c r="C316" s="266" t="s">
        <v>453</v>
      </c>
      <c r="D316" s="266"/>
      <c r="E316" s="242" t="s">
        <v>451</v>
      </c>
      <c r="F316" s="9">
        <f>F317</f>
        <v>2595</v>
      </c>
      <c r="G316" s="9">
        <f t="shared" si="421"/>
        <v>0</v>
      </c>
      <c r="H316" s="9">
        <f t="shared" si="421"/>
        <v>2595</v>
      </c>
      <c r="I316" s="9">
        <f t="shared" si="421"/>
        <v>0</v>
      </c>
      <c r="J316" s="9">
        <f t="shared" si="421"/>
        <v>0</v>
      </c>
      <c r="K316" s="9"/>
      <c r="L316" s="9">
        <f t="shared" si="422"/>
        <v>0</v>
      </c>
      <c r="M316" s="9">
        <f t="shared" si="421"/>
        <v>0</v>
      </c>
      <c r="N316" s="9"/>
    </row>
    <row r="317" spans="1:14" ht="31.5" outlineLevel="7" x14ac:dyDescent="0.25">
      <c r="A317" s="263" t="s">
        <v>516</v>
      </c>
      <c r="B317" s="263" t="s">
        <v>556</v>
      </c>
      <c r="C317" s="12" t="s">
        <v>453</v>
      </c>
      <c r="D317" s="12" t="s">
        <v>70</v>
      </c>
      <c r="E317" s="243" t="s">
        <v>446</v>
      </c>
      <c r="F317" s="11">
        <f>2595</f>
        <v>2595</v>
      </c>
      <c r="G317" s="11"/>
      <c r="H317" s="11">
        <f>SUM(F317:G317)</f>
        <v>2595</v>
      </c>
      <c r="I317" s="11"/>
      <c r="J317" s="11"/>
      <c r="K317" s="11"/>
      <c r="L317" s="11"/>
      <c r="M317" s="11"/>
      <c r="N317" s="11"/>
    </row>
    <row r="318" spans="1:14" s="8" customFormat="1" ht="15.75" outlineLevel="7" x14ac:dyDescent="0.25">
      <c r="A318" s="262" t="s">
        <v>516</v>
      </c>
      <c r="B318" s="262" t="s">
        <v>556</v>
      </c>
      <c r="C318" s="266" t="s">
        <v>483</v>
      </c>
      <c r="D318" s="262"/>
      <c r="E318" s="236" t="s">
        <v>204</v>
      </c>
      <c r="F318" s="9">
        <f>F319</f>
        <v>1579.1</v>
      </c>
      <c r="G318" s="9">
        <f t="shared" ref="G318:H319" si="423">G319</f>
        <v>0</v>
      </c>
      <c r="H318" s="9">
        <f t="shared" si="423"/>
        <v>1579.1</v>
      </c>
      <c r="I318" s="9"/>
      <c r="J318" s="9">
        <f t="shared" ref="J318:J319" si="424">J319</f>
        <v>0</v>
      </c>
      <c r="K318" s="9"/>
      <c r="L318" s="9"/>
      <c r="M318" s="9">
        <f t="shared" ref="M318:M319" si="425">M319</f>
        <v>0</v>
      </c>
      <c r="N318" s="9"/>
    </row>
    <row r="319" spans="1:14" s="8" customFormat="1" ht="31.5" outlineLevel="7" x14ac:dyDescent="0.25">
      <c r="A319" s="262" t="s">
        <v>516</v>
      </c>
      <c r="B319" s="262" t="s">
        <v>556</v>
      </c>
      <c r="C319" s="266" t="s">
        <v>485</v>
      </c>
      <c r="D319" s="262"/>
      <c r="E319" s="236" t="s">
        <v>486</v>
      </c>
      <c r="F319" s="9">
        <f>F320</f>
        <v>1579.1</v>
      </c>
      <c r="G319" s="9">
        <f t="shared" si="423"/>
        <v>0</v>
      </c>
      <c r="H319" s="9">
        <f t="shared" si="423"/>
        <v>1579.1</v>
      </c>
      <c r="I319" s="9"/>
      <c r="J319" s="9">
        <f t="shared" si="424"/>
        <v>0</v>
      </c>
      <c r="K319" s="9"/>
      <c r="L319" s="9"/>
      <c r="M319" s="9">
        <f t="shared" si="425"/>
        <v>0</v>
      </c>
      <c r="N319" s="9"/>
    </row>
    <row r="320" spans="1:14" ht="31.5" outlineLevel="7" x14ac:dyDescent="0.25">
      <c r="A320" s="263" t="s">
        <v>516</v>
      </c>
      <c r="B320" s="263" t="s">
        <v>556</v>
      </c>
      <c r="C320" s="12" t="s">
        <v>484</v>
      </c>
      <c r="D320" s="12" t="s">
        <v>70</v>
      </c>
      <c r="E320" s="243" t="s">
        <v>446</v>
      </c>
      <c r="F320" s="11">
        <v>1579.1</v>
      </c>
      <c r="G320" s="11"/>
      <c r="H320" s="11">
        <f>SUM(F320:G320)</f>
        <v>1579.1</v>
      </c>
      <c r="I320" s="11"/>
      <c r="J320" s="11"/>
      <c r="K320" s="11"/>
      <c r="L320" s="11"/>
      <c r="M320" s="11"/>
      <c r="N320" s="11"/>
    </row>
    <row r="321" spans="1:14" ht="15.75" outlineLevel="1" x14ac:dyDescent="0.25">
      <c r="A321" s="262" t="s">
        <v>516</v>
      </c>
      <c r="B321" s="262" t="s">
        <v>558</v>
      </c>
      <c r="C321" s="262"/>
      <c r="D321" s="262"/>
      <c r="E321" s="236" t="s">
        <v>559</v>
      </c>
      <c r="F321" s="9">
        <f t="shared" ref="F321:N321" si="426">F322+F327+F370</f>
        <v>103590.73699999999</v>
      </c>
      <c r="G321" s="9">
        <f t="shared" si="426"/>
        <v>24535.440269999999</v>
      </c>
      <c r="H321" s="9">
        <f t="shared" si="426"/>
        <v>128126.17727</v>
      </c>
      <c r="I321" s="9">
        <f t="shared" si="426"/>
        <v>117819.90000000001</v>
      </c>
      <c r="J321" s="9">
        <f t="shared" si="426"/>
        <v>-0.87257000000002272</v>
      </c>
      <c r="K321" s="9">
        <f t="shared" si="426"/>
        <v>117819.02742999999</v>
      </c>
      <c r="L321" s="9">
        <f t="shared" si="426"/>
        <v>119660.8</v>
      </c>
      <c r="M321" s="9">
        <f t="shared" si="426"/>
        <v>-0.10452999999907972</v>
      </c>
      <c r="N321" s="9">
        <f t="shared" si="426"/>
        <v>119660.69547000001</v>
      </c>
    </row>
    <row r="322" spans="1:14" ht="31.5" outlineLevel="2" x14ac:dyDescent="0.25">
      <c r="A322" s="262" t="s">
        <v>516</v>
      </c>
      <c r="B322" s="262" t="s">
        <v>558</v>
      </c>
      <c r="C322" s="262" t="s">
        <v>54</v>
      </c>
      <c r="D322" s="262"/>
      <c r="E322" s="236" t="s">
        <v>55</v>
      </c>
      <c r="F322" s="9">
        <f t="shared" ref="F322:N325" si="427">F323</f>
        <v>37.700000000000003</v>
      </c>
      <c r="G322" s="9">
        <f t="shared" si="427"/>
        <v>0</v>
      </c>
      <c r="H322" s="9">
        <f t="shared" si="427"/>
        <v>37.700000000000003</v>
      </c>
      <c r="I322" s="9">
        <f t="shared" ref="I322:I325" si="428">I323</f>
        <v>37.700000000000003</v>
      </c>
      <c r="J322" s="9">
        <f t="shared" si="427"/>
        <v>0</v>
      </c>
      <c r="K322" s="9">
        <f t="shared" si="427"/>
        <v>37.700000000000003</v>
      </c>
      <c r="L322" s="9">
        <f t="shared" ref="L322:L325" si="429">L323</f>
        <v>37.700000000000003</v>
      </c>
      <c r="M322" s="9">
        <f t="shared" si="427"/>
        <v>0</v>
      </c>
      <c r="N322" s="9">
        <f t="shared" si="427"/>
        <v>37.700000000000003</v>
      </c>
    </row>
    <row r="323" spans="1:14" ht="18.75" customHeight="1" outlineLevel="3" x14ac:dyDescent="0.25">
      <c r="A323" s="262" t="s">
        <v>516</v>
      </c>
      <c r="B323" s="262" t="s">
        <v>558</v>
      </c>
      <c r="C323" s="262" t="s">
        <v>56</v>
      </c>
      <c r="D323" s="262"/>
      <c r="E323" s="236" t="s">
        <v>57</v>
      </c>
      <c r="F323" s="9">
        <f t="shared" si="427"/>
        <v>37.700000000000003</v>
      </c>
      <c r="G323" s="9">
        <f t="shared" si="427"/>
        <v>0</v>
      </c>
      <c r="H323" s="9">
        <f t="shared" si="427"/>
        <v>37.700000000000003</v>
      </c>
      <c r="I323" s="9">
        <f t="shared" si="428"/>
        <v>37.700000000000003</v>
      </c>
      <c r="J323" s="9">
        <f t="shared" si="427"/>
        <v>0</v>
      </c>
      <c r="K323" s="9">
        <f t="shared" si="427"/>
        <v>37.700000000000003</v>
      </c>
      <c r="L323" s="9">
        <f t="shared" si="429"/>
        <v>37.700000000000003</v>
      </c>
      <c r="M323" s="9">
        <f t="shared" si="427"/>
        <v>0</v>
      </c>
      <c r="N323" s="9">
        <f t="shared" si="427"/>
        <v>37.700000000000003</v>
      </c>
    </row>
    <row r="324" spans="1:14" ht="18" customHeight="1" outlineLevel="4" x14ac:dyDescent="0.25">
      <c r="A324" s="262" t="s">
        <v>516</v>
      </c>
      <c r="B324" s="262" t="s">
        <v>558</v>
      </c>
      <c r="C324" s="262" t="s">
        <v>118</v>
      </c>
      <c r="D324" s="262"/>
      <c r="E324" s="236" t="s">
        <v>119</v>
      </c>
      <c r="F324" s="9">
        <f t="shared" si="427"/>
        <v>37.700000000000003</v>
      </c>
      <c r="G324" s="9">
        <f t="shared" si="427"/>
        <v>0</v>
      </c>
      <c r="H324" s="9">
        <f t="shared" si="427"/>
        <v>37.700000000000003</v>
      </c>
      <c r="I324" s="9">
        <f t="shared" si="428"/>
        <v>37.700000000000003</v>
      </c>
      <c r="J324" s="9">
        <f t="shared" si="427"/>
        <v>0</v>
      </c>
      <c r="K324" s="9">
        <f t="shared" si="427"/>
        <v>37.700000000000003</v>
      </c>
      <c r="L324" s="9">
        <f t="shared" si="429"/>
        <v>37.700000000000003</v>
      </c>
      <c r="M324" s="9">
        <f t="shared" si="427"/>
        <v>0</v>
      </c>
      <c r="N324" s="9">
        <f t="shared" si="427"/>
        <v>37.700000000000003</v>
      </c>
    </row>
    <row r="325" spans="1:14" ht="31.5" outlineLevel="5" x14ac:dyDescent="0.25">
      <c r="A325" s="262" t="s">
        <v>516</v>
      </c>
      <c r="B325" s="262" t="s">
        <v>558</v>
      </c>
      <c r="C325" s="262" t="s">
        <v>205</v>
      </c>
      <c r="D325" s="262"/>
      <c r="E325" s="236" t="s">
        <v>457</v>
      </c>
      <c r="F325" s="9">
        <f t="shared" si="427"/>
        <v>37.700000000000003</v>
      </c>
      <c r="G325" s="9">
        <f t="shared" si="427"/>
        <v>0</v>
      </c>
      <c r="H325" s="9">
        <f t="shared" si="427"/>
        <v>37.700000000000003</v>
      </c>
      <c r="I325" s="9">
        <f t="shared" si="428"/>
        <v>37.700000000000003</v>
      </c>
      <c r="J325" s="9">
        <f t="shared" si="427"/>
        <v>0</v>
      </c>
      <c r="K325" s="9">
        <f t="shared" si="427"/>
        <v>37.700000000000003</v>
      </c>
      <c r="L325" s="9">
        <f t="shared" si="429"/>
        <v>37.700000000000003</v>
      </c>
      <c r="M325" s="9">
        <f t="shared" si="427"/>
        <v>0</v>
      </c>
      <c r="N325" s="9">
        <f t="shared" si="427"/>
        <v>37.700000000000003</v>
      </c>
    </row>
    <row r="326" spans="1:14" ht="31.5" outlineLevel="7" x14ac:dyDescent="0.25">
      <c r="A326" s="263" t="s">
        <v>516</v>
      </c>
      <c r="B326" s="263" t="s">
        <v>558</v>
      </c>
      <c r="C326" s="263" t="s">
        <v>205</v>
      </c>
      <c r="D326" s="263" t="s">
        <v>70</v>
      </c>
      <c r="E326" s="155" t="s">
        <v>71</v>
      </c>
      <c r="F326" s="11">
        <v>37.700000000000003</v>
      </c>
      <c r="G326" s="11"/>
      <c r="H326" s="11">
        <f>SUM(F326:G326)</f>
        <v>37.700000000000003</v>
      </c>
      <c r="I326" s="11">
        <v>37.700000000000003</v>
      </c>
      <c r="J326" s="11"/>
      <c r="K326" s="11">
        <f>SUM(I326:J326)</f>
        <v>37.700000000000003</v>
      </c>
      <c r="L326" s="11">
        <v>37.700000000000003</v>
      </c>
      <c r="M326" s="11"/>
      <c r="N326" s="11">
        <f>SUM(L326:M326)</f>
        <v>37.700000000000003</v>
      </c>
    </row>
    <row r="327" spans="1:14" ht="31.5" outlineLevel="2" x14ac:dyDescent="0.25">
      <c r="A327" s="262" t="s">
        <v>516</v>
      </c>
      <c r="B327" s="262" t="s">
        <v>558</v>
      </c>
      <c r="C327" s="262" t="s">
        <v>139</v>
      </c>
      <c r="D327" s="262"/>
      <c r="E327" s="236" t="s">
        <v>140</v>
      </c>
      <c r="F327" s="9">
        <f t="shared" ref="F327:N327" si="430">F328+F362+F366</f>
        <v>102783</v>
      </c>
      <c r="G327" s="9">
        <f t="shared" si="430"/>
        <v>21954.596079999999</v>
      </c>
      <c r="H327" s="9">
        <f t="shared" si="430"/>
        <v>124737.59608</v>
      </c>
      <c r="I327" s="9">
        <f t="shared" si="430"/>
        <v>117782.20000000001</v>
      </c>
      <c r="J327" s="9">
        <f t="shared" si="430"/>
        <v>-0.87257000000002272</v>
      </c>
      <c r="K327" s="9">
        <f t="shared" si="430"/>
        <v>117781.32742999999</v>
      </c>
      <c r="L327" s="9">
        <f t="shared" si="430"/>
        <v>119623.1</v>
      </c>
      <c r="M327" s="9">
        <f t="shared" si="430"/>
        <v>-0.10452999999907972</v>
      </c>
      <c r="N327" s="9">
        <f t="shared" si="430"/>
        <v>119622.99547000001</v>
      </c>
    </row>
    <row r="328" spans="1:14" ht="15.75" outlineLevel="3" x14ac:dyDescent="0.25">
      <c r="A328" s="262" t="s">
        <v>516</v>
      </c>
      <c r="B328" s="262" t="s">
        <v>558</v>
      </c>
      <c r="C328" s="262" t="s">
        <v>141</v>
      </c>
      <c r="D328" s="262"/>
      <c r="E328" s="236" t="s">
        <v>541</v>
      </c>
      <c r="F328" s="9">
        <f t="shared" ref="F328:N328" si="431">F329+F334+F339+F348+F355</f>
        <v>64853.2</v>
      </c>
      <c r="G328" s="9">
        <f t="shared" si="431"/>
        <v>14954.596079999999</v>
      </c>
      <c r="H328" s="9">
        <f t="shared" si="431"/>
        <v>79807.79608</v>
      </c>
      <c r="I328" s="9">
        <f t="shared" si="431"/>
        <v>79852.400000000009</v>
      </c>
      <c r="J328" s="9">
        <f t="shared" si="431"/>
        <v>-0.87257000000002272</v>
      </c>
      <c r="K328" s="9">
        <f t="shared" si="431"/>
        <v>79851.527429999987</v>
      </c>
      <c r="L328" s="9">
        <f t="shared" si="431"/>
        <v>81693.3</v>
      </c>
      <c r="M328" s="9">
        <f t="shared" si="431"/>
        <v>-0.10452999999907972</v>
      </c>
      <c r="N328" s="9">
        <f t="shared" si="431"/>
        <v>81693.195470000006</v>
      </c>
    </row>
    <row r="329" spans="1:14" ht="31.5" outlineLevel="4" x14ac:dyDescent="0.25">
      <c r="A329" s="262" t="s">
        <v>516</v>
      </c>
      <c r="B329" s="262" t="s">
        <v>558</v>
      </c>
      <c r="C329" s="262" t="s">
        <v>142</v>
      </c>
      <c r="D329" s="262"/>
      <c r="E329" s="236" t="s">
        <v>143</v>
      </c>
      <c r="F329" s="9">
        <f>F330+F332</f>
        <v>9337.6</v>
      </c>
      <c r="G329" s="9">
        <f t="shared" ref="G329:H329" si="432">G330+G332</f>
        <v>0</v>
      </c>
      <c r="H329" s="9">
        <f t="shared" si="432"/>
        <v>9337.6</v>
      </c>
      <c r="I329" s="9">
        <f t="shared" ref="I329:L329" si="433">I330+I332</f>
        <v>9337.6</v>
      </c>
      <c r="J329" s="9">
        <f t="shared" ref="J329" si="434">J330+J332</f>
        <v>0</v>
      </c>
      <c r="K329" s="9">
        <f t="shared" ref="K329" si="435">K330+K332</f>
        <v>9337.6</v>
      </c>
      <c r="L329" s="9">
        <f t="shared" si="433"/>
        <v>9337.6</v>
      </c>
      <c r="M329" s="9">
        <f t="shared" ref="M329" si="436">M330+M332</f>
        <v>0</v>
      </c>
      <c r="N329" s="9">
        <f t="shared" ref="N329" si="437">N330+N332</f>
        <v>9337.6</v>
      </c>
    </row>
    <row r="330" spans="1:14" ht="15.75" outlineLevel="5" x14ac:dyDescent="0.25">
      <c r="A330" s="262" t="s">
        <v>516</v>
      </c>
      <c r="B330" s="262" t="s">
        <v>558</v>
      </c>
      <c r="C330" s="262" t="s">
        <v>206</v>
      </c>
      <c r="D330" s="262"/>
      <c r="E330" s="236" t="s">
        <v>207</v>
      </c>
      <c r="F330" s="9">
        <f t="shared" ref="F330:N330" si="438">F331</f>
        <v>3758.3</v>
      </c>
      <c r="G330" s="9">
        <f t="shared" si="438"/>
        <v>0</v>
      </c>
      <c r="H330" s="9">
        <f t="shared" si="438"/>
        <v>3758.3</v>
      </c>
      <c r="I330" s="9">
        <f t="shared" ref="I330:L330" si="439">I331</f>
        <v>3758.3</v>
      </c>
      <c r="J330" s="9">
        <f t="shared" si="438"/>
        <v>0</v>
      </c>
      <c r="K330" s="9">
        <f t="shared" si="438"/>
        <v>3758.3</v>
      </c>
      <c r="L330" s="9">
        <f t="shared" si="439"/>
        <v>3758.3</v>
      </c>
      <c r="M330" s="9">
        <f t="shared" si="438"/>
        <v>0</v>
      </c>
      <c r="N330" s="9">
        <f t="shared" si="438"/>
        <v>3758.3</v>
      </c>
    </row>
    <row r="331" spans="1:14" ht="31.5" outlineLevel="7" x14ac:dyDescent="0.25">
      <c r="A331" s="263" t="s">
        <v>516</v>
      </c>
      <c r="B331" s="263" t="s">
        <v>558</v>
      </c>
      <c r="C331" s="263" t="s">
        <v>206</v>
      </c>
      <c r="D331" s="263" t="s">
        <v>70</v>
      </c>
      <c r="E331" s="155" t="s">
        <v>71</v>
      </c>
      <c r="F331" s="11">
        <v>3758.3</v>
      </c>
      <c r="G331" s="11"/>
      <c r="H331" s="11">
        <f>SUM(F331:G331)</f>
        <v>3758.3</v>
      </c>
      <c r="I331" s="11">
        <v>3758.3</v>
      </c>
      <c r="J331" s="11"/>
      <c r="K331" s="11">
        <f>SUM(I331:J331)</f>
        <v>3758.3</v>
      </c>
      <c r="L331" s="11">
        <v>3758.3</v>
      </c>
      <c r="M331" s="11"/>
      <c r="N331" s="11">
        <f>SUM(L331:M331)</f>
        <v>3758.3</v>
      </c>
    </row>
    <row r="332" spans="1:14" ht="15.75" outlineLevel="5" x14ac:dyDescent="0.25">
      <c r="A332" s="262" t="s">
        <v>516</v>
      </c>
      <c r="B332" s="262" t="s">
        <v>558</v>
      </c>
      <c r="C332" s="262" t="s">
        <v>208</v>
      </c>
      <c r="D332" s="262"/>
      <c r="E332" s="236" t="s">
        <v>209</v>
      </c>
      <c r="F332" s="9">
        <f t="shared" ref="F332:N332" si="440">F333</f>
        <v>5579.3</v>
      </c>
      <c r="G332" s="9">
        <f t="shared" si="440"/>
        <v>0</v>
      </c>
      <c r="H332" s="9">
        <f t="shared" si="440"/>
        <v>5579.3</v>
      </c>
      <c r="I332" s="9">
        <f t="shared" si="440"/>
        <v>5579.3</v>
      </c>
      <c r="J332" s="9">
        <f t="shared" si="440"/>
        <v>0</v>
      </c>
      <c r="K332" s="9">
        <f t="shared" si="440"/>
        <v>5579.3</v>
      </c>
      <c r="L332" s="9">
        <f>L333</f>
        <v>5579.3</v>
      </c>
      <c r="M332" s="9">
        <f t="shared" si="440"/>
        <v>0</v>
      </c>
      <c r="N332" s="9">
        <f t="shared" si="440"/>
        <v>5579.3</v>
      </c>
    </row>
    <row r="333" spans="1:14" ht="31.5" outlineLevel="7" x14ac:dyDescent="0.25">
      <c r="A333" s="263" t="s">
        <v>516</v>
      </c>
      <c r="B333" s="263" t="s">
        <v>558</v>
      </c>
      <c r="C333" s="263" t="s">
        <v>208</v>
      </c>
      <c r="D333" s="263" t="s">
        <v>70</v>
      </c>
      <c r="E333" s="155" t="s">
        <v>71</v>
      </c>
      <c r="F333" s="11">
        <v>5579.3</v>
      </c>
      <c r="G333" s="11"/>
      <c r="H333" s="11">
        <f>SUM(F333:G333)</f>
        <v>5579.3</v>
      </c>
      <c r="I333" s="11">
        <v>5579.3</v>
      </c>
      <c r="J333" s="11"/>
      <c r="K333" s="11">
        <f>SUM(I333:J333)</f>
        <v>5579.3</v>
      </c>
      <c r="L333" s="11">
        <v>5579.3</v>
      </c>
      <c r="M333" s="11"/>
      <c r="N333" s="11">
        <f>SUM(L333:M333)</f>
        <v>5579.3</v>
      </c>
    </row>
    <row r="334" spans="1:14" ht="31.5" outlineLevel="4" x14ac:dyDescent="0.25">
      <c r="A334" s="262" t="s">
        <v>516</v>
      </c>
      <c r="B334" s="262" t="s">
        <v>558</v>
      </c>
      <c r="C334" s="262" t="s">
        <v>176</v>
      </c>
      <c r="D334" s="262"/>
      <c r="E334" s="236" t="s">
        <v>177</v>
      </c>
      <c r="F334" s="9">
        <f t="shared" ref="F334:N334" si="441">F335+F337</f>
        <v>2295.3000000000002</v>
      </c>
      <c r="G334" s="9">
        <f t="shared" ref="G334:H334" si="442">G335+G337</f>
        <v>0</v>
      </c>
      <c r="H334" s="9">
        <f t="shared" si="442"/>
        <v>2295.3000000000002</v>
      </c>
      <c r="I334" s="9">
        <f t="shared" si="441"/>
        <v>2295.3000000000002</v>
      </c>
      <c r="J334" s="9">
        <f t="shared" si="441"/>
        <v>0</v>
      </c>
      <c r="K334" s="9">
        <f t="shared" si="441"/>
        <v>2295.3000000000002</v>
      </c>
      <c r="L334" s="9">
        <f t="shared" si="441"/>
        <v>2295.3000000000002</v>
      </c>
      <c r="M334" s="9">
        <f t="shared" si="441"/>
        <v>0</v>
      </c>
      <c r="N334" s="9">
        <f t="shared" si="441"/>
        <v>2295.3000000000002</v>
      </c>
    </row>
    <row r="335" spans="1:14" ht="15.75" outlineLevel="5" x14ac:dyDescent="0.25">
      <c r="A335" s="262" t="s">
        <v>516</v>
      </c>
      <c r="B335" s="262" t="s">
        <v>558</v>
      </c>
      <c r="C335" s="262" t="s">
        <v>210</v>
      </c>
      <c r="D335" s="262"/>
      <c r="E335" s="236" t="s">
        <v>211</v>
      </c>
      <c r="F335" s="9">
        <f t="shared" ref="F335:N335" si="443">F336</f>
        <v>2183.3000000000002</v>
      </c>
      <c r="G335" s="9">
        <f t="shared" si="443"/>
        <v>0</v>
      </c>
      <c r="H335" s="9">
        <f t="shared" si="443"/>
        <v>2183.3000000000002</v>
      </c>
      <c r="I335" s="9">
        <f t="shared" si="443"/>
        <v>2183.3000000000002</v>
      </c>
      <c r="J335" s="9">
        <f t="shared" si="443"/>
        <v>0</v>
      </c>
      <c r="K335" s="9">
        <f t="shared" si="443"/>
        <v>2183.3000000000002</v>
      </c>
      <c r="L335" s="9">
        <f t="shared" si="443"/>
        <v>2183.3000000000002</v>
      </c>
      <c r="M335" s="9">
        <f t="shared" si="443"/>
        <v>0</v>
      </c>
      <c r="N335" s="9">
        <f t="shared" si="443"/>
        <v>2183.3000000000002</v>
      </c>
    </row>
    <row r="336" spans="1:14" ht="31.5" outlineLevel="7" x14ac:dyDescent="0.25">
      <c r="A336" s="263" t="s">
        <v>516</v>
      </c>
      <c r="B336" s="263" t="s">
        <v>558</v>
      </c>
      <c r="C336" s="263" t="s">
        <v>210</v>
      </c>
      <c r="D336" s="263" t="s">
        <v>70</v>
      </c>
      <c r="E336" s="155" t="s">
        <v>71</v>
      </c>
      <c r="F336" s="11">
        <v>2183.3000000000002</v>
      </c>
      <c r="G336" s="11"/>
      <c r="H336" s="11">
        <f>SUM(F336:G336)</f>
        <v>2183.3000000000002</v>
      </c>
      <c r="I336" s="11">
        <v>2183.3000000000002</v>
      </c>
      <c r="J336" s="11"/>
      <c r="K336" s="11">
        <f>SUM(I336:J336)</f>
        <v>2183.3000000000002</v>
      </c>
      <c r="L336" s="11">
        <v>2183.3000000000002</v>
      </c>
      <c r="M336" s="11"/>
      <c r="N336" s="11">
        <f>SUM(L336:M336)</f>
        <v>2183.3000000000002</v>
      </c>
    </row>
    <row r="337" spans="1:14" ht="31.5" outlineLevel="5" x14ac:dyDescent="0.25">
      <c r="A337" s="262" t="s">
        <v>516</v>
      </c>
      <c r="B337" s="262" t="s">
        <v>558</v>
      </c>
      <c r="C337" s="262" t="s">
        <v>212</v>
      </c>
      <c r="D337" s="262"/>
      <c r="E337" s="236" t="s">
        <v>213</v>
      </c>
      <c r="F337" s="9">
        <f t="shared" ref="F337:N337" si="444">F338</f>
        <v>112</v>
      </c>
      <c r="G337" s="9">
        <f t="shared" si="444"/>
        <v>0</v>
      </c>
      <c r="H337" s="9">
        <f t="shared" si="444"/>
        <v>112</v>
      </c>
      <c r="I337" s="9">
        <f t="shared" si="444"/>
        <v>112</v>
      </c>
      <c r="J337" s="9">
        <f t="shared" si="444"/>
        <v>0</v>
      </c>
      <c r="K337" s="9">
        <f t="shared" si="444"/>
        <v>112</v>
      </c>
      <c r="L337" s="9">
        <f t="shared" si="444"/>
        <v>112</v>
      </c>
      <c r="M337" s="9">
        <f t="shared" si="444"/>
        <v>0</v>
      </c>
      <c r="N337" s="9">
        <f t="shared" si="444"/>
        <v>112</v>
      </c>
    </row>
    <row r="338" spans="1:14" ht="31.5" outlineLevel="7" x14ac:dyDescent="0.25">
      <c r="A338" s="263" t="s">
        <v>516</v>
      </c>
      <c r="B338" s="263" t="s">
        <v>558</v>
      </c>
      <c r="C338" s="263" t="s">
        <v>212</v>
      </c>
      <c r="D338" s="263" t="s">
        <v>70</v>
      </c>
      <c r="E338" s="155" t="s">
        <v>71</v>
      </c>
      <c r="F338" s="11">
        <v>112</v>
      </c>
      <c r="G338" s="11"/>
      <c r="H338" s="11">
        <f>SUM(F338:G338)</f>
        <v>112</v>
      </c>
      <c r="I338" s="11">
        <v>112</v>
      </c>
      <c r="J338" s="11"/>
      <c r="K338" s="11">
        <f>SUM(I338:J338)</f>
        <v>112</v>
      </c>
      <c r="L338" s="11">
        <v>112</v>
      </c>
      <c r="M338" s="11"/>
      <c r="N338" s="11">
        <f>SUM(L338:M338)</f>
        <v>112</v>
      </c>
    </row>
    <row r="339" spans="1:14" ht="47.25" outlineLevel="4" x14ac:dyDescent="0.25">
      <c r="A339" s="262" t="s">
        <v>516</v>
      </c>
      <c r="B339" s="262" t="s">
        <v>558</v>
      </c>
      <c r="C339" s="262" t="s">
        <v>214</v>
      </c>
      <c r="D339" s="262"/>
      <c r="E339" s="236" t="s">
        <v>215</v>
      </c>
      <c r="F339" s="9">
        <f>F342+F340</f>
        <v>13105.4</v>
      </c>
      <c r="G339" s="9">
        <f>G342+G340+G344+G346</f>
        <v>14955.14767</v>
      </c>
      <c r="H339" s="9">
        <f t="shared" ref="H339:N339" si="445">H342+H340+H344+H346</f>
        <v>28060.54767</v>
      </c>
      <c r="I339" s="9">
        <f t="shared" si="445"/>
        <v>17044.400000000001</v>
      </c>
      <c r="J339" s="9">
        <f t="shared" si="445"/>
        <v>-0.65959999999999996</v>
      </c>
      <c r="K339" s="9">
        <f t="shared" si="445"/>
        <v>17043.740399999999</v>
      </c>
      <c r="L339" s="9">
        <f t="shared" si="445"/>
        <v>14979.4</v>
      </c>
      <c r="M339" s="9">
        <f t="shared" si="445"/>
        <v>-1.5419999999999996E-2</v>
      </c>
      <c r="N339" s="9">
        <f t="shared" si="445"/>
        <v>14979.38458</v>
      </c>
    </row>
    <row r="340" spans="1:14" ht="47.25" outlineLevel="5" x14ac:dyDescent="0.25">
      <c r="A340" s="262" t="s">
        <v>516</v>
      </c>
      <c r="B340" s="262" t="s">
        <v>558</v>
      </c>
      <c r="C340" s="262" t="s">
        <v>216</v>
      </c>
      <c r="D340" s="262"/>
      <c r="E340" s="236" t="s">
        <v>629</v>
      </c>
      <c r="F340" s="9">
        <f t="shared" ref="F340:N340" si="446">F341</f>
        <v>1311</v>
      </c>
      <c r="G340" s="9">
        <f t="shared" si="446"/>
        <v>-0.51566999999999996</v>
      </c>
      <c r="H340" s="9">
        <f t="shared" si="446"/>
        <v>1310.48433</v>
      </c>
      <c r="I340" s="9">
        <f t="shared" si="446"/>
        <v>1705</v>
      </c>
      <c r="J340" s="9">
        <f t="shared" si="446"/>
        <v>-0.62595999999999996</v>
      </c>
      <c r="K340" s="9">
        <f t="shared" si="446"/>
        <v>1704.3740399999999</v>
      </c>
      <c r="L340" s="9">
        <f t="shared" si="446"/>
        <v>1498</v>
      </c>
      <c r="M340" s="9">
        <f t="shared" si="446"/>
        <v>-6.1539999999999997E-2</v>
      </c>
      <c r="N340" s="9">
        <f t="shared" si="446"/>
        <v>1497.9384600000001</v>
      </c>
    </row>
    <row r="341" spans="1:14" ht="31.5" outlineLevel="7" x14ac:dyDescent="0.25">
      <c r="A341" s="263" t="s">
        <v>516</v>
      </c>
      <c r="B341" s="263" t="s">
        <v>558</v>
      </c>
      <c r="C341" s="263" t="s">
        <v>216</v>
      </c>
      <c r="D341" s="263" t="s">
        <v>70</v>
      </c>
      <c r="E341" s="155" t="s">
        <v>71</v>
      </c>
      <c r="F341" s="11">
        <v>1311</v>
      </c>
      <c r="G341" s="183">
        <v>-0.51566999999999996</v>
      </c>
      <c r="H341" s="13">
        <f>SUM(F341:G341)</f>
        <v>1310.48433</v>
      </c>
      <c r="I341" s="11">
        <v>1705</v>
      </c>
      <c r="J341" s="183">
        <v>-0.62595999999999996</v>
      </c>
      <c r="K341" s="13">
        <f>SUM(I341:J341)</f>
        <v>1704.3740399999999</v>
      </c>
      <c r="L341" s="11">
        <v>1498</v>
      </c>
      <c r="M341" s="183">
        <v>-6.1539999999999997E-2</v>
      </c>
      <c r="N341" s="13">
        <f>SUM(L341:M341)</f>
        <v>1497.9384600000001</v>
      </c>
    </row>
    <row r="342" spans="1:14" s="35" customFormat="1" ht="47.25" outlineLevel="5" x14ac:dyDescent="0.25">
      <c r="A342" s="264" t="s">
        <v>516</v>
      </c>
      <c r="B342" s="264" t="s">
        <v>558</v>
      </c>
      <c r="C342" s="264" t="s">
        <v>216</v>
      </c>
      <c r="D342" s="264"/>
      <c r="E342" s="238" t="s">
        <v>655</v>
      </c>
      <c r="F342" s="23">
        <f t="shared" ref="F342:N342" si="447">F343</f>
        <v>11794.4</v>
      </c>
      <c r="G342" s="23">
        <f t="shared" si="447"/>
        <v>-4.1059999999999999E-2</v>
      </c>
      <c r="H342" s="23">
        <f t="shared" si="447"/>
        <v>11794.35894</v>
      </c>
      <c r="I342" s="23">
        <f t="shared" si="447"/>
        <v>15339.4</v>
      </c>
      <c r="J342" s="23">
        <f t="shared" si="447"/>
        <v>-3.3640000000000003E-2</v>
      </c>
      <c r="K342" s="23">
        <f t="shared" si="447"/>
        <v>15339.36636</v>
      </c>
      <c r="L342" s="23">
        <f t="shared" si="447"/>
        <v>13481.4</v>
      </c>
      <c r="M342" s="23">
        <f t="shared" si="447"/>
        <v>4.6120000000000001E-2</v>
      </c>
      <c r="N342" s="23">
        <f t="shared" si="447"/>
        <v>13481.446120000001</v>
      </c>
    </row>
    <row r="343" spans="1:14" s="35" customFormat="1" ht="31.5" outlineLevel="7" x14ac:dyDescent="0.25">
      <c r="A343" s="265" t="s">
        <v>516</v>
      </c>
      <c r="B343" s="265" t="s">
        <v>558</v>
      </c>
      <c r="C343" s="265" t="s">
        <v>216</v>
      </c>
      <c r="D343" s="265" t="s">
        <v>70</v>
      </c>
      <c r="E343" s="239" t="s">
        <v>71</v>
      </c>
      <c r="F343" s="24">
        <v>11794.4</v>
      </c>
      <c r="G343" s="188">
        <v>-4.1059999999999999E-2</v>
      </c>
      <c r="H343" s="34">
        <f>SUM(F343:G343)</f>
        <v>11794.35894</v>
      </c>
      <c r="I343" s="24">
        <v>15339.4</v>
      </c>
      <c r="J343" s="188">
        <v>-3.3640000000000003E-2</v>
      </c>
      <c r="K343" s="34">
        <f>SUM(I343:J343)</f>
        <v>15339.36636</v>
      </c>
      <c r="L343" s="24">
        <v>13481.4</v>
      </c>
      <c r="M343" s="188">
        <v>4.6120000000000001E-2</v>
      </c>
      <c r="N343" s="34">
        <f>SUM(L343:M343)</f>
        <v>13481.446120000001</v>
      </c>
    </row>
    <row r="344" spans="1:14" s="35" customFormat="1" ht="21.75" customHeight="1" outlineLevel="7" x14ac:dyDescent="0.25">
      <c r="A344" s="262" t="s">
        <v>516</v>
      </c>
      <c r="B344" s="262" t="s">
        <v>558</v>
      </c>
      <c r="C344" s="262" t="s">
        <v>865</v>
      </c>
      <c r="D344" s="265"/>
      <c r="E344" s="236" t="s">
        <v>862</v>
      </c>
      <c r="F344" s="24"/>
      <c r="G344" s="9">
        <f t="shared" ref="G344:H344" si="448">G345</f>
        <v>3738.9261000000001</v>
      </c>
      <c r="H344" s="9">
        <f t="shared" si="448"/>
        <v>3738.9261000000001</v>
      </c>
      <c r="I344" s="24"/>
      <c r="J344" s="24"/>
      <c r="K344" s="24"/>
      <c r="L344" s="24"/>
      <c r="M344" s="24"/>
      <c r="N344" s="24"/>
    </row>
    <row r="345" spans="1:14" s="35" customFormat="1" ht="31.5" outlineLevel="7" x14ac:dyDescent="0.25">
      <c r="A345" s="263" t="s">
        <v>516</v>
      </c>
      <c r="B345" s="263" t="s">
        <v>558</v>
      </c>
      <c r="C345" s="263" t="s">
        <v>865</v>
      </c>
      <c r="D345" s="263" t="s">
        <v>70</v>
      </c>
      <c r="E345" s="155" t="s">
        <v>71</v>
      </c>
      <c r="F345" s="24"/>
      <c r="G345" s="13">
        <v>3738.9261000000001</v>
      </c>
      <c r="H345" s="13">
        <f>SUM(F345:G345)</f>
        <v>3738.9261000000001</v>
      </c>
      <c r="I345" s="24"/>
      <c r="J345" s="24"/>
      <c r="K345" s="24"/>
      <c r="L345" s="24"/>
      <c r="M345" s="24"/>
      <c r="N345" s="24"/>
    </row>
    <row r="346" spans="1:14" s="35" customFormat="1" ht="17.25" customHeight="1" outlineLevel="7" x14ac:dyDescent="0.25">
      <c r="A346" s="264" t="s">
        <v>516</v>
      </c>
      <c r="B346" s="264" t="s">
        <v>558</v>
      </c>
      <c r="C346" s="264" t="s">
        <v>865</v>
      </c>
      <c r="D346" s="265"/>
      <c r="E346" s="238" t="s">
        <v>864</v>
      </c>
      <c r="F346" s="24"/>
      <c r="G346" s="23">
        <f t="shared" ref="G346:H346" si="449">G347</f>
        <v>11216.7783</v>
      </c>
      <c r="H346" s="23">
        <f t="shared" si="449"/>
        <v>11216.7783</v>
      </c>
      <c r="I346" s="24"/>
      <c r="J346" s="24"/>
      <c r="K346" s="24"/>
      <c r="L346" s="24"/>
      <c r="M346" s="24"/>
      <c r="N346" s="24"/>
    </row>
    <row r="347" spans="1:14" s="35" customFormat="1" ht="31.5" outlineLevel="7" x14ac:dyDescent="0.25">
      <c r="A347" s="265" t="s">
        <v>516</v>
      </c>
      <c r="B347" s="265" t="s">
        <v>558</v>
      </c>
      <c r="C347" s="265" t="s">
        <v>865</v>
      </c>
      <c r="D347" s="265" t="s">
        <v>70</v>
      </c>
      <c r="E347" s="239" t="s">
        <v>71</v>
      </c>
      <c r="F347" s="24"/>
      <c r="G347" s="34">
        <v>11216.7783</v>
      </c>
      <c r="H347" s="34">
        <f>SUM(F347:G347)</f>
        <v>11216.7783</v>
      </c>
      <c r="I347" s="24"/>
      <c r="J347" s="24"/>
      <c r="K347" s="24"/>
      <c r="L347" s="24"/>
      <c r="M347" s="24"/>
      <c r="N347" s="24"/>
    </row>
    <row r="348" spans="1:14" ht="15.75" outlineLevel="4" x14ac:dyDescent="0.25">
      <c r="A348" s="262" t="s">
        <v>516</v>
      </c>
      <c r="B348" s="262" t="s">
        <v>558</v>
      </c>
      <c r="C348" s="262" t="s">
        <v>217</v>
      </c>
      <c r="D348" s="262"/>
      <c r="E348" s="236" t="s">
        <v>204</v>
      </c>
      <c r="F348" s="9">
        <f>F353+F349</f>
        <v>2720</v>
      </c>
      <c r="G348" s="9">
        <f>G353+G349+G351</f>
        <v>6.8790000000035434E-2</v>
      </c>
      <c r="H348" s="9">
        <f t="shared" ref="H348:N348" si="450">H353+H349+H351</f>
        <v>2720.0687900000003</v>
      </c>
      <c r="I348" s="9">
        <f t="shared" si="450"/>
        <v>9746.7999999999993</v>
      </c>
      <c r="J348" s="9">
        <f t="shared" si="450"/>
        <v>-7.6540000000022701E-2</v>
      </c>
      <c r="K348" s="9">
        <f t="shared" si="450"/>
        <v>9746.7234599999992</v>
      </c>
      <c r="L348" s="9">
        <f t="shared" si="450"/>
        <v>13771.6</v>
      </c>
      <c r="M348" s="9">
        <f t="shared" si="450"/>
        <v>-5.5839999999079737E-2</v>
      </c>
      <c r="N348" s="9">
        <f t="shared" si="450"/>
        <v>13771.544160000001</v>
      </c>
    </row>
    <row r="349" spans="1:14" ht="31.5" outlineLevel="5" x14ac:dyDescent="0.25">
      <c r="A349" s="262" t="s">
        <v>516</v>
      </c>
      <c r="B349" s="262" t="s">
        <v>558</v>
      </c>
      <c r="C349" s="262" t="s">
        <v>218</v>
      </c>
      <c r="D349" s="262"/>
      <c r="E349" s="236" t="s">
        <v>561</v>
      </c>
      <c r="F349" s="9">
        <f t="shared" ref="F349:N349" si="451">F350</f>
        <v>816</v>
      </c>
      <c r="G349" s="9">
        <f t="shared" si="451"/>
        <v>2.0639999999999999E-2</v>
      </c>
      <c r="H349" s="9">
        <f t="shared" si="451"/>
        <v>816.02063999999996</v>
      </c>
      <c r="I349" s="9">
        <f t="shared" si="451"/>
        <v>2924.1</v>
      </c>
      <c r="J349" s="9">
        <f t="shared" si="451"/>
        <v>-8.2960000000000006E-2</v>
      </c>
      <c r="K349" s="9">
        <f t="shared" si="451"/>
        <v>2924.0170399999997</v>
      </c>
      <c r="L349" s="9">
        <f t="shared" si="451"/>
        <v>4131.5</v>
      </c>
      <c r="M349" s="9">
        <f t="shared" si="451"/>
        <v>-3.6749999999999998E-2</v>
      </c>
      <c r="N349" s="9">
        <f t="shared" si="451"/>
        <v>4131.4632499999998</v>
      </c>
    </row>
    <row r="350" spans="1:14" ht="31.5" outlineLevel="7" x14ac:dyDescent="0.25">
      <c r="A350" s="263" t="s">
        <v>516</v>
      </c>
      <c r="B350" s="263" t="s">
        <v>558</v>
      </c>
      <c r="C350" s="263" t="s">
        <v>218</v>
      </c>
      <c r="D350" s="263" t="s">
        <v>70</v>
      </c>
      <c r="E350" s="155" t="s">
        <v>71</v>
      </c>
      <c r="F350" s="11">
        <v>816</v>
      </c>
      <c r="G350" s="183">
        <v>2.0639999999999999E-2</v>
      </c>
      <c r="H350" s="13">
        <f>SUM(F350:G350)</f>
        <v>816.02063999999996</v>
      </c>
      <c r="I350" s="11">
        <v>2924.1</v>
      </c>
      <c r="J350" s="183">
        <v>-8.2960000000000006E-2</v>
      </c>
      <c r="K350" s="13">
        <f>SUM(I350:J350)</f>
        <v>2924.0170399999997</v>
      </c>
      <c r="L350" s="11">
        <v>4131.5</v>
      </c>
      <c r="M350" s="183">
        <v>-3.6749999999999998E-2</v>
      </c>
      <c r="N350" s="13">
        <f>SUM(L350:M350)</f>
        <v>4131.4632499999998</v>
      </c>
    </row>
    <row r="351" spans="1:14" s="35" customFormat="1" ht="31.5" outlineLevel="7" x14ac:dyDescent="0.25">
      <c r="A351" s="264" t="s">
        <v>516</v>
      </c>
      <c r="B351" s="264" t="s">
        <v>558</v>
      </c>
      <c r="C351" s="264" t="s">
        <v>218</v>
      </c>
      <c r="D351" s="264"/>
      <c r="E351" s="238" t="s">
        <v>870</v>
      </c>
      <c r="F351" s="24"/>
      <c r="G351" s="23">
        <f>G352</f>
        <v>1808.84574</v>
      </c>
      <c r="H351" s="23">
        <f>H352</f>
        <v>1808.84574</v>
      </c>
      <c r="I351" s="24"/>
      <c r="J351" s="23">
        <f>J352</f>
        <v>6481.5711000000001</v>
      </c>
      <c r="K351" s="23">
        <f>K352</f>
        <v>6481.5711000000001</v>
      </c>
      <c r="L351" s="24"/>
      <c r="M351" s="23">
        <f>M352</f>
        <v>9158.0768599999992</v>
      </c>
      <c r="N351" s="23">
        <f>N352</f>
        <v>9158.0768599999992</v>
      </c>
    </row>
    <row r="352" spans="1:14" s="35" customFormat="1" ht="31.5" outlineLevel="7" x14ac:dyDescent="0.25">
      <c r="A352" s="265" t="s">
        <v>516</v>
      </c>
      <c r="B352" s="265" t="s">
        <v>558</v>
      </c>
      <c r="C352" s="265" t="s">
        <v>218</v>
      </c>
      <c r="D352" s="265" t="s">
        <v>70</v>
      </c>
      <c r="E352" s="239" t="s">
        <v>71</v>
      </c>
      <c r="F352" s="24"/>
      <c r="G352" s="188">
        <v>1808.84574</v>
      </c>
      <c r="H352" s="34">
        <f>SUM(F352:G352)</f>
        <v>1808.84574</v>
      </c>
      <c r="I352" s="24"/>
      <c r="J352" s="188">
        <v>6481.5711000000001</v>
      </c>
      <c r="K352" s="34">
        <f>SUM(I352:J352)</f>
        <v>6481.5711000000001</v>
      </c>
      <c r="L352" s="24"/>
      <c r="M352" s="188">
        <v>9158.0768599999992</v>
      </c>
      <c r="N352" s="34">
        <f>SUM(L352:M352)</f>
        <v>9158.0768599999992</v>
      </c>
    </row>
    <row r="353" spans="1:14" s="35" customFormat="1" ht="31.5" outlineLevel="5" x14ac:dyDescent="0.25">
      <c r="A353" s="264" t="s">
        <v>516</v>
      </c>
      <c r="B353" s="264" t="s">
        <v>558</v>
      </c>
      <c r="C353" s="264" t="s">
        <v>218</v>
      </c>
      <c r="D353" s="264"/>
      <c r="E353" s="238" t="s">
        <v>443</v>
      </c>
      <c r="F353" s="23">
        <f t="shared" ref="F353:N353" si="452">F354</f>
        <v>1904</v>
      </c>
      <c r="G353" s="23">
        <f t="shared" si="452"/>
        <v>-1808.7975899999999</v>
      </c>
      <c r="H353" s="23">
        <f t="shared" si="452"/>
        <v>95.2024100000001</v>
      </c>
      <c r="I353" s="23">
        <f t="shared" si="452"/>
        <v>6822.7</v>
      </c>
      <c r="J353" s="23">
        <f t="shared" si="452"/>
        <v>-6481.5646800000004</v>
      </c>
      <c r="K353" s="23">
        <f t="shared" si="452"/>
        <v>341.13531999999941</v>
      </c>
      <c r="L353" s="23">
        <f t="shared" si="452"/>
        <v>9640.1</v>
      </c>
      <c r="M353" s="23">
        <f t="shared" si="452"/>
        <v>-9158.095949999999</v>
      </c>
      <c r="N353" s="23">
        <f t="shared" si="452"/>
        <v>482.00405000000137</v>
      </c>
    </row>
    <row r="354" spans="1:14" s="35" customFormat="1" ht="31.5" outlineLevel="7" x14ac:dyDescent="0.25">
      <c r="A354" s="265" t="s">
        <v>516</v>
      </c>
      <c r="B354" s="265" t="s">
        <v>558</v>
      </c>
      <c r="C354" s="265" t="s">
        <v>218</v>
      </c>
      <c r="D354" s="265" t="s">
        <v>70</v>
      </c>
      <c r="E354" s="239" t="s">
        <v>71</v>
      </c>
      <c r="F354" s="24">
        <v>1904</v>
      </c>
      <c r="G354" s="188">
        <f>-1808.84574+0.04815</f>
        <v>-1808.7975899999999</v>
      </c>
      <c r="H354" s="34">
        <f>SUM(F354:G354)</f>
        <v>95.2024100000001</v>
      </c>
      <c r="I354" s="24">
        <v>6822.7</v>
      </c>
      <c r="J354" s="188">
        <f>-6481.5711+0.00642</f>
        <v>-6481.5646800000004</v>
      </c>
      <c r="K354" s="34">
        <f>SUM(I354:J354)</f>
        <v>341.13531999999941</v>
      </c>
      <c r="L354" s="24">
        <v>9640.1</v>
      </c>
      <c r="M354" s="188">
        <f>-9158.07686-0.01909</f>
        <v>-9158.095949999999</v>
      </c>
      <c r="N354" s="34">
        <f>SUM(L354:M354)</f>
        <v>482.00405000000137</v>
      </c>
    </row>
    <row r="355" spans="1:14" ht="31.5" outlineLevel="4" x14ac:dyDescent="0.25">
      <c r="A355" s="262" t="s">
        <v>516</v>
      </c>
      <c r="B355" s="262" t="s">
        <v>558</v>
      </c>
      <c r="C355" s="262" t="s">
        <v>219</v>
      </c>
      <c r="D355" s="262"/>
      <c r="E355" s="236" t="s">
        <v>466</v>
      </c>
      <c r="F355" s="9">
        <f>F356+F358+F360</f>
        <v>37394.899999999994</v>
      </c>
      <c r="G355" s="9">
        <f t="shared" ref="G355:H355" si="453">G356+G358+G360</f>
        <v>-0.62038000000000004</v>
      </c>
      <c r="H355" s="9">
        <f t="shared" si="453"/>
        <v>37394.279620000001</v>
      </c>
      <c r="I355" s="9">
        <f t="shared" ref="I355:L355" si="454">I356+I358+I360</f>
        <v>41428.300000000003</v>
      </c>
      <c r="J355" s="9">
        <f t="shared" ref="J355" si="455">J356+J358+J360</f>
        <v>-0.13643</v>
      </c>
      <c r="K355" s="9">
        <f t="shared" ref="K355" si="456">K356+K358+K360</f>
        <v>41428.163569999997</v>
      </c>
      <c r="L355" s="9">
        <f t="shared" si="454"/>
        <v>41309.4</v>
      </c>
      <c r="M355" s="9">
        <f t="shared" ref="M355" si="457">M356+M358+M360</f>
        <v>-3.3270000000000001E-2</v>
      </c>
      <c r="N355" s="9">
        <f t="shared" ref="N355" si="458">N356+N358+N360</f>
        <v>41309.366730000002</v>
      </c>
    </row>
    <row r="356" spans="1:14" ht="31.5" outlineLevel="5" x14ac:dyDescent="0.25">
      <c r="A356" s="262" t="s">
        <v>516</v>
      </c>
      <c r="B356" s="262" t="s">
        <v>558</v>
      </c>
      <c r="C356" s="262" t="s">
        <v>220</v>
      </c>
      <c r="D356" s="262"/>
      <c r="E356" s="236" t="s">
        <v>653</v>
      </c>
      <c r="F356" s="9">
        <f t="shared" ref="F356:N356" si="459">F357</f>
        <v>3740</v>
      </c>
      <c r="G356" s="9">
        <f t="shared" si="459"/>
        <v>-0.57203999999999999</v>
      </c>
      <c r="H356" s="9">
        <f t="shared" si="459"/>
        <v>3739.42796</v>
      </c>
      <c r="I356" s="9">
        <f t="shared" si="459"/>
        <v>4143</v>
      </c>
      <c r="J356" s="9">
        <f t="shared" si="459"/>
        <v>-0.18364</v>
      </c>
      <c r="K356" s="9">
        <f t="shared" si="459"/>
        <v>4142.8163599999998</v>
      </c>
      <c r="L356" s="9">
        <f t="shared" si="459"/>
        <v>4131</v>
      </c>
      <c r="M356" s="9">
        <f t="shared" si="459"/>
        <v>-6.3329999999999997E-2</v>
      </c>
      <c r="N356" s="9">
        <f t="shared" si="459"/>
        <v>4130.93667</v>
      </c>
    </row>
    <row r="357" spans="1:14" ht="31.5" outlineLevel="7" x14ac:dyDescent="0.25">
      <c r="A357" s="263" t="s">
        <v>516</v>
      </c>
      <c r="B357" s="263" t="s">
        <v>558</v>
      </c>
      <c r="C357" s="263" t="s">
        <v>220</v>
      </c>
      <c r="D357" s="263" t="s">
        <v>70</v>
      </c>
      <c r="E357" s="155" t="s">
        <v>71</v>
      </c>
      <c r="F357" s="11">
        <v>3740</v>
      </c>
      <c r="G357" s="183">
        <v>-0.57203999999999999</v>
      </c>
      <c r="H357" s="13">
        <f>SUM(F357:G357)</f>
        <v>3739.42796</v>
      </c>
      <c r="I357" s="11">
        <v>4143</v>
      </c>
      <c r="J357" s="183">
        <v>-0.18364</v>
      </c>
      <c r="K357" s="13">
        <f>SUM(I357:J357)</f>
        <v>4142.8163599999998</v>
      </c>
      <c r="L357" s="11">
        <v>4131</v>
      </c>
      <c r="M357" s="183">
        <v>-6.3329999999999997E-2</v>
      </c>
      <c r="N357" s="13">
        <f>SUM(L357:M357)</f>
        <v>4130.93667</v>
      </c>
    </row>
    <row r="358" spans="1:14" s="35" customFormat="1" ht="31.5" outlineLevel="5" x14ac:dyDescent="0.25">
      <c r="A358" s="264" t="s">
        <v>516</v>
      </c>
      <c r="B358" s="264" t="s">
        <v>558</v>
      </c>
      <c r="C358" s="264" t="s">
        <v>220</v>
      </c>
      <c r="D358" s="264"/>
      <c r="E358" s="238" t="s">
        <v>637</v>
      </c>
      <c r="F358" s="23">
        <f t="shared" ref="F358:N358" si="460">F359</f>
        <v>31972.2</v>
      </c>
      <c r="G358" s="23">
        <f t="shared" si="460"/>
        <v>-9.0920000000000001E-2</v>
      </c>
      <c r="H358" s="23">
        <f t="shared" si="460"/>
        <v>31972.109080000002</v>
      </c>
      <c r="I358" s="23">
        <f t="shared" si="460"/>
        <v>35421</v>
      </c>
      <c r="J358" s="23">
        <f t="shared" si="460"/>
        <v>7.9850000000000004E-2</v>
      </c>
      <c r="K358" s="23">
        <f t="shared" si="460"/>
        <v>35421.079850000002</v>
      </c>
      <c r="L358" s="23">
        <f t="shared" si="460"/>
        <v>35319.5</v>
      </c>
      <c r="M358" s="23">
        <f t="shared" si="460"/>
        <v>8.5599999999999999E-3</v>
      </c>
      <c r="N358" s="23">
        <f t="shared" si="460"/>
        <v>35319.508560000002</v>
      </c>
    </row>
    <row r="359" spans="1:14" s="35" customFormat="1" ht="31.5" outlineLevel="7" x14ac:dyDescent="0.25">
      <c r="A359" s="265" t="s">
        <v>516</v>
      </c>
      <c r="B359" s="265" t="s">
        <v>558</v>
      </c>
      <c r="C359" s="265" t="s">
        <v>220</v>
      </c>
      <c r="D359" s="265" t="s">
        <v>70</v>
      </c>
      <c r="E359" s="239" t="s">
        <v>71</v>
      </c>
      <c r="F359" s="24">
        <v>31972.2</v>
      </c>
      <c r="G359" s="188">
        <v>-9.0920000000000001E-2</v>
      </c>
      <c r="H359" s="34">
        <f>SUM(F359:G359)</f>
        <v>31972.109080000002</v>
      </c>
      <c r="I359" s="24">
        <v>35421</v>
      </c>
      <c r="J359" s="188">
        <v>7.9850000000000004E-2</v>
      </c>
      <c r="K359" s="34">
        <f>SUM(I359:J359)</f>
        <v>35421.079850000002</v>
      </c>
      <c r="L359" s="24">
        <v>35319.5</v>
      </c>
      <c r="M359" s="188">
        <v>8.5599999999999999E-3</v>
      </c>
      <c r="N359" s="34">
        <f>SUM(L359:M359)</f>
        <v>35319.508560000002</v>
      </c>
    </row>
    <row r="360" spans="1:14" s="35" customFormat="1" ht="31.5" outlineLevel="5" x14ac:dyDescent="0.25">
      <c r="A360" s="264" t="s">
        <v>516</v>
      </c>
      <c r="B360" s="264" t="s">
        <v>558</v>
      </c>
      <c r="C360" s="264" t="s">
        <v>220</v>
      </c>
      <c r="D360" s="264"/>
      <c r="E360" s="238" t="s">
        <v>656</v>
      </c>
      <c r="F360" s="23">
        <f t="shared" ref="F360:N360" si="461">F361</f>
        <v>1682.7</v>
      </c>
      <c r="G360" s="23">
        <f t="shared" si="461"/>
        <v>4.258E-2</v>
      </c>
      <c r="H360" s="23">
        <f t="shared" si="461"/>
        <v>1682.7425800000001</v>
      </c>
      <c r="I360" s="23">
        <f t="shared" si="461"/>
        <v>1864.3</v>
      </c>
      <c r="J360" s="23">
        <f t="shared" si="461"/>
        <v>-3.2640000000000002E-2</v>
      </c>
      <c r="K360" s="23">
        <f t="shared" si="461"/>
        <v>1864.2673600000001</v>
      </c>
      <c r="L360" s="23">
        <f t="shared" si="461"/>
        <v>1858.9</v>
      </c>
      <c r="M360" s="23">
        <f t="shared" si="461"/>
        <v>2.1499999999999998E-2</v>
      </c>
      <c r="N360" s="23">
        <f t="shared" si="461"/>
        <v>1858.9215000000002</v>
      </c>
    </row>
    <row r="361" spans="1:14" s="35" customFormat="1" ht="31.5" outlineLevel="7" x14ac:dyDescent="0.25">
      <c r="A361" s="265" t="s">
        <v>516</v>
      </c>
      <c r="B361" s="265" t="s">
        <v>558</v>
      </c>
      <c r="C361" s="265" t="s">
        <v>220</v>
      </c>
      <c r="D361" s="265" t="s">
        <v>70</v>
      </c>
      <c r="E361" s="239" t="s">
        <v>71</v>
      </c>
      <c r="F361" s="24">
        <v>1682.7</v>
      </c>
      <c r="G361" s="188">
        <v>4.258E-2</v>
      </c>
      <c r="H361" s="34">
        <f>SUM(F361:G361)</f>
        <v>1682.7425800000001</v>
      </c>
      <c r="I361" s="24">
        <v>1864.3</v>
      </c>
      <c r="J361" s="188">
        <v>-3.2640000000000002E-2</v>
      </c>
      <c r="K361" s="34">
        <f>SUM(I361:J361)</f>
        <v>1864.2673600000001</v>
      </c>
      <c r="L361" s="24">
        <v>1858.9</v>
      </c>
      <c r="M361" s="188">
        <v>2.1499999999999998E-2</v>
      </c>
      <c r="N361" s="34">
        <f>SUM(L361:M361)</f>
        <v>1858.9215000000002</v>
      </c>
    </row>
    <row r="362" spans="1:14" ht="15.75" outlineLevel="3" x14ac:dyDescent="0.25">
      <c r="A362" s="262" t="s">
        <v>516</v>
      </c>
      <c r="B362" s="262" t="s">
        <v>558</v>
      </c>
      <c r="C362" s="262" t="s">
        <v>158</v>
      </c>
      <c r="D362" s="262"/>
      <c r="E362" s="236" t="s">
        <v>159</v>
      </c>
      <c r="F362" s="9">
        <f t="shared" ref="F362:N364" si="462">F363</f>
        <v>25650.3</v>
      </c>
      <c r="G362" s="9">
        <f t="shared" si="462"/>
        <v>7000</v>
      </c>
      <c r="H362" s="9">
        <f t="shared" si="462"/>
        <v>32650.3</v>
      </c>
      <c r="I362" s="9">
        <f t="shared" ref="I362:I364" si="463">I363</f>
        <v>25650.3</v>
      </c>
      <c r="J362" s="9">
        <f t="shared" si="462"/>
        <v>0</v>
      </c>
      <c r="K362" s="9">
        <f t="shared" si="462"/>
        <v>25650.3</v>
      </c>
      <c r="L362" s="9">
        <f t="shared" ref="L362:L364" si="464">L363</f>
        <v>25650.3</v>
      </c>
      <c r="M362" s="9">
        <f t="shared" si="462"/>
        <v>0</v>
      </c>
      <c r="N362" s="9">
        <f t="shared" si="462"/>
        <v>25650.3</v>
      </c>
    </row>
    <row r="363" spans="1:14" ht="31.5" outlineLevel="4" x14ac:dyDescent="0.25">
      <c r="A363" s="262" t="s">
        <v>516</v>
      </c>
      <c r="B363" s="262" t="s">
        <v>558</v>
      </c>
      <c r="C363" s="262" t="s">
        <v>160</v>
      </c>
      <c r="D363" s="262"/>
      <c r="E363" s="236" t="s">
        <v>161</v>
      </c>
      <c r="F363" s="9">
        <f t="shared" si="462"/>
        <v>25650.3</v>
      </c>
      <c r="G363" s="9">
        <f t="shared" si="462"/>
        <v>7000</v>
      </c>
      <c r="H363" s="9">
        <f t="shared" si="462"/>
        <v>32650.3</v>
      </c>
      <c r="I363" s="9">
        <f t="shared" si="463"/>
        <v>25650.3</v>
      </c>
      <c r="J363" s="9">
        <f t="shared" si="462"/>
        <v>0</v>
      </c>
      <c r="K363" s="9">
        <f t="shared" si="462"/>
        <v>25650.3</v>
      </c>
      <c r="L363" s="9">
        <f t="shared" si="464"/>
        <v>25650.3</v>
      </c>
      <c r="M363" s="9">
        <f t="shared" si="462"/>
        <v>0</v>
      </c>
      <c r="N363" s="9">
        <f t="shared" si="462"/>
        <v>25650.3</v>
      </c>
    </row>
    <row r="364" spans="1:14" ht="15.75" outlineLevel="5" x14ac:dyDescent="0.25">
      <c r="A364" s="262" t="s">
        <v>516</v>
      </c>
      <c r="B364" s="262" t="s">
        <v>558</v>
      </c>
      <c r="C364" s="262" t="s">
        <v>221</v>
      </c>
      <c r="D364" s="262"/>
      <c r="E364" s="236" t="s">
        <v>222</v>
      </c>
      <c r="F364" s="9">
        <f t="shared" si="462"/>
        <v>25650.3</v>
      </c>
      <c r="G364" s="9">
        <f t="shared" si="462"/>
        <v>7000</v>
      </c>
      <c r="H364" s="9">
        <f t="shared" si="462"/>
        <v>32650.3</v>
      </c>
      <c r="I364" s="9">
        <f t="shared" si="463"/>
        <v>25650.3</v>
      </c>
      <c r="J364" s="9">
        <f t="shared" si="462"/>
        <v>0</v>
      </c>
      <c r="K364" s="9">
        <f t="shared" si="462"/>
        <v>25650.3</v>
      </c>
      <c r="L364" s="9">
        <f t="shared" si="464"/>
        <v>25650.3</v>
      </c>
      <c r="M364" s="9">
        <f t="shared" si="462"/>
        <v>0</v>
      </c>
      <c r="N364" s="9">
        <f t="shared" si="462"/>
        <v>25650.3</v>
      </c>
    </row>
    <row r="365" spans="1:14" ht="31.5" outlineLevel="7" x14ac:dyDescent="0.25">
      <c r="A365" s="263" t="s">
        <v>516</v>
      </c>
      <c r="B365" s="263" t="s">
        <v>558</v>
      </c>
      <c r="C365" s="263" t="s">
        <v>221</v>
      </c>
      <c r="D365" s="263" t="s">
        <v>70</v>
      </c>
      <c r="E365" s="155" t="s">
        <v>71</v>
      </c>
      <c r="F365" s="11">
        <v>25650.3</v>
      </c>
      <c r="G365" s="165">
        <v>7000</v>
      </c>
      <c r="H365" s="11">
        <f>SUM(F365:G365)</f>
        <v>32650.3</v>
      </c>
      <c r="I365" s="11">
        <v>25650.3</v>
      </c>
      <c r="J365" s="11"/>
      <c r="K365" s="11">
        <f>SUM(I365:J365)</f>
        <v>25650.3</v>
      </c>
      <c r="L365" s="11">
        <v>25650.3</v>
      </c>
      <c r="M365" s="11"/>
      <c r="N365" s="11">
        <f>SUM(L365:M365)</f>
        <v>25650.3</v>
      </c>
    </row>
    <row r="366" spans="1:14" ht="31.5" outlineLevel="7" x14ac:dyDescent="0.25">
      <c r="A366" s="262" t="s">
        <v>516</v>
      </c>
      <c r="B366" s="262" t="s">
        <v>558</v>
      </c>
      <c r="C366" s="262" t="s">
        <v>153</v>
      </c>
      <c r="D366" s="262"/>
      <c r="E366" s="236" t="s">
        <v>154</v>
      </c>
      <c r="F366" s="9">
        <f>F367</f>
        <v>12279.5</v>
      </c>
      <c r="G366" s="9">
        <f t="shared" ref="G366:H368" si="465">G367</f>
        <v>0</v>
      </c>
      <c r="H366" s="9">
        <f t="shared" si="465"/>
        <v>12279.5</v>
      </c>
      <c r="I366" s="9">
        <f t="shared" ref="I366:I368" si="466">I367</f>
        <v>12279.5</v>
      </c>
      <c r="J366" s="9">
        <f t="shared" ref="J366:J368" si="467">J367</f>
        <v>0</v>
      </c>
      <c r="K366" s="9">
        <f t="shared" ref="K366:K368" si="468">K367</f>
        <v>12279.5</v>
      </c>
      <c r="L366" s="9">
        <f t="shared" ref="L366:L368" si="469">L367</f>
        <v>12279.5</v>
      </c>
      <c r="M366" s="9">
        <f t="shared" ref="M366:M368" si="470">M367</f>
        <v>0</v>
      </c>
      <c r="N366" s="9">
        <f t="shared" ref="N366:N368" si="471">N367</f>
        <v>12279.5</v>
      </c>
    </row>
    <row r="367" spans="1:14" ht="31.5" outlineLevel="7" x14ac:dyDescent="0.25">
      <c r="A367" s="262" t="s">
        <v>516</v>
      </c>
      <c r="B367" s="262" t="s">
        <v>558</v>
      </c>
      <c r="C367" s="262" t="s">
        <v>223</v>
      </c>
      <c r="D367" s="262"/>
      <c r="E367" s="236" t="s">
        <v>39</v>
      </c>
      <c r="F367" s="9">
        <f>F368</f>
        <v>12279.5</v>
      </c>
      <c r="G367" s="9">
        <f t="shared" si="465"/>
        <v>0</v>
      </c>
      <c r="H367" s="9">
        <f t="shared" si="465"/>
        <v>12279.5</v>
      </c>
      <c r="I367" s="9">
        <f t="shared" si="466"/>
        <v>12279.5</v>
      </c>
      <c r="J367" s="9">
        <f t="shared" si="467"/>
        <v>0</v>
      </c>
      <c r="K367" s="9">
        <f t="shared" si="468"/>
        <v>12279.5</v>
      </c>
      <c r="L367" s="9">
        <f t="shared" si="469"/>
        <v>12279.5</v>
      </c>
      <c r="M367" s="9">
        <f t="shared" si="470"/>
        <v>0</v>
      </c>
      <c r="N367" s="9">
        <f t="shared" si="471"/>
        <v>12279.5</v>
      </c>
    </row>
    <row r="368" spans="1:14" ht="31.5" outlineLevel="7" x14ac:dyDescent="0.25">
      <c r="A368" s="262" t="s">
        <v>516</v>
      </c>
      <c r="B368" s="262" t="s">
        <v>558</v>
      </c>
      <c r="C368" s="262" t="s">
        <v>224</v>
      </c>
      <c r="D368" s="262"/>
      <c r="E368" s="236" t="s">
        <v>225</v>
      </c>
      <c r="F368" s="9">
        <f>F369</f>
        <v>12279.5</v>
      </c>
      <c r="G368" s="9">
        <f t="shared" si="465"/>
        <v>0</v>
      </c>
      <c r="H368" s="9">
        <f t="shared" si="465"/>
        <v>12279.5</v>
      </c>
      <c r="I368" s="9">
        <f t="shared" si="466"/>
        <v>12279.5</v>
      </c>
      <c r="J368" s="9">
        <f t="shared" si="467"/>
        <v>0</v>
      </c>
      <c r="K368" s="9">
        <f t="shared" si="468"/>
        <v>12279.5</v>
      </c>
      <c r="L368" s="9">
        <f t="shared" si="469"/>
        <v>12279.5</v>
      </c>
      <c r="M368" s="9">
        <f t="shared" si="470"/>
        <v>0</v>
      </c>
      <c r="N368" s="9">
        <f t="shared" si="471"/>
        <v>12279.5</v>
      </c>
    </row>
    <row r="369" spans="1:14" ht="31.5" outlineLevel="7" x14ac:dyDescent="0.25">
      <c r="A369" s="263" t="s">
        <v>516</v>
      </c>
      <c r="B369" s="263" t="s">
        <v>558</v>
      </c>
      <c r="C369" s="263" t="s">
        <v>224</v>
      </c>
      <c r="D369" s="263" t="s">
        <v>70</v>
      </c>
      <c r="E369" s="155" t="s">
        <v>71</v>
      </c>
      <c r="F369" s="11">
        <v>12279.5</v>
      </c>
      <c r="G369" s="11"/>
      <c r="H369" s="11">
        <f>SUM(F369:G369)</f>
        <v>12279.5</v>
      </c>
      <c r="I369" s="11">
        <v>12279.5</v>
      </c>
      <c r="J369" s="11"/>
      <c r="K369" s="11">
        <f>SUM(I369:J369)</f>
        <v>12279.5</v>
      </c>
      <c r="L369" s="11">
        <v>12279.5</v>
      </c>
      <c r="M369" s="11"/>
      <c r="N369" s="11">
        <f>SUM(L369:M369)</f>
        <v>12279.5</v>
      </c>
    </row>
    <row r="370" spans="1:14" ht="31.5" outlineLevel="7" x14ac:dyDescent="0.25">
      <c r="A370" s="262" t="s">
        <v>516</v>
      </c>
      <c r="B370" s="262" t="s">
        <v>558</v>
      </c>
      <c r="C370" s="266" t="s">
        <v>62</v>
      </c>
      <c r="D370" s="266" t="s">
        <v>475</v>
      </c>
      <c r="E370" s="242" t="s">
        <v>63</v>
      </c>
      <c r="F370" s="9">
        <f>F371</f>
        <v>770.03700000000003</v>
      </c>
      <c r="G370" s="9">
        <f t="shared" ref="G370:H371" si="472">G371</f>
        <v>2580.8441899999998</v>
      </c>
      <c r="H370" s="9">
        <f t="shared" si="472"/>
        <v>3350.8811900000001</v>
      </c>
      <c r="I370" s="9">
        <f t="shared" ref="I370:L371" si="473">I371</f>
        <v>0</v>
      </c>
      <c r="J370" s="9">
        <f t="shared" ref="J370:J371" si="474">J371</f>
        <v>0</v>
      </c>
      <c r="K370" s="9"/>
      <c r="L370" s="9">
        <f t="shared" si="473"/>
        <v>0</v>
      </c>
      <c r="M370" s="9">
        <f t="shared" ref="M370:M371" si="475">M371</f>
        <v>0</v>
      </c>
      <c r="N370" s="9"/>
    </row>
    <row r="371" spans="1:14" ht="31.5" outlineLevel="7" x14ac:dyDescent="0.25">
      <c r="A371" s="262" t="s">
        <v>516</v>
      </c>
      <c r="B371" s="262" t="s">
        <v>558</v>
      </c>
      <c r="C371" s="266" t="s">
        <v>64</v>
      </c>
      <c r="D371" s="266" t="s">
        <v>475</v>
      </c>
      <c r="E371" s="242" t="s">
        <v>65</v>
      </c>
      <c r="F371" s="9">
        <f>F372</f>
        <v>770.03700000000003</v>
      </c>
      <c r="G371" s="9">
        <f t="shared" si="472"/>
        <v>2580.8441899999998</v>
      </c>
      <c r="H371" s="9">
        <f t="shared" si="472"/>
        <v>3350.8811900000001</v>
      </c>
      <c r="I371" s="9">
        <f t="shared" si="473"/>
        <v>0</v>
      </c>
      <c r="J371" s="9">
        <f t="shared" si="474"/>
        <v>0</v>
      </c>
      <c r="K371" s="9"/>
      <c r="L371" s="9">
        <f t="shared" si="473"/>
        <v>0</v>
      </c>
      <c r="M371" s="9">
        <f t="shared" si="475"/>
        <v>0</v>
      </c>
      <c r="N371" s="9"/>
    </row>
    <row r="372" spans="1:14" ht="31.5" outlineLevel="7" x14ac:dyDescent="0.25">
      <c r="A372" s="262" t="s">
        <v>516</v>
      </c>
      <c r="B372" s="262" t="s">
        <v>558</v>
      </c>
      <c r="C372" s="266" t="s">
        <v>66</v>
      </c>
      <c r="D372" s="266"/>
      <c r="E372" s="242" t="s">
        <v>562</v>
      </c>
      <c r="F372" s="17">
        <f>F373+F375</f>
        <v>770.03700000000003</v>
      </c>
      <c r="G372" s="17">
        <f>G373+G375+G377+G379</f>
        <v>2580.8441899999998</v>
      </c>
      <c r="H372" s="17">
        <f t="shared" ref="H372:M372" si="476">H373+H375+H377+H379</f>
        <v>3350.8811900000001</v>
      </c>
      <c r="I372" s="17">
        <f t="shared" si="476"/>
        <v>0</v>
      </c>
      <c r="J372" s="17">
        <f t="shared" si="476"/>
        <v>0</v>
      </c>
      <c r="K372" s="17"/>
      <c r="L372" s="17">
        <f t="shared" si="476"/>
        <v>0</v>
      </c>
      <c r="M372" s="17">
        <f t="shared" si="476"/>
        <v>0</v>
      </c>
      <c r="N372" s="17"/>
    </row>
    <row r="373" spans="1:14" ht="47.25" outlineLevel="7" x14ac:dyDescent="0.25">
      <c r="A373" s="262" t="s">
        <v>516</v>
      </c>
      <c r="B373" s="262" t="s">
        <v>558</v>
      </c>
      <c r="C373" s="266" t="s">
        <v>492</v>
      </c>
      <c r="D373" s="266"/>
      <c r="E373" s="240" t="s">
        <v>841</v>
      </c>
      <c r="F373" s="9">
        <f>F374</f>
        <v>128.33699999999999</v>
      </c>
      <c r="G373" s="9">
        <f t="shared" ref="G373:H373" si="477">G374</f>
        <v>0</v>
      </c>
      <c r="H373" s="9">
        <f t="shared" si="477"/>
        <v>128.33699999999999</v>
      </c>
      <c r="I373" s="9">
        <f t="shared" ref="I373:L373" si="478">I374</f>
        <v>0</v>
      </c>
      <c r="J373" s="9">
        <f t="shared" ref="J373" si="479">J374</f>
        <v>0</v>
      </c>
      <c r="K373" s="9"/>
      <c r="L373" s="9">
        <f t="shared" si="478"/>
        <v>0</v>
      </c>
      <c r="M373" s="9">
        <f t="shared" ref="M373" si="480">M374</f>
        <v>0</v>
      </c>
      <c r="N373" s="9"/>
    </row>
    <row r="374" spans="1:14" ht="31.5" outlineLevel="7" x14ac:dyDescent="0.25">
      <c r="A374" s="263" t="s">
        <v>516</v>
      </c>
      <c r="B374" s="263" t="s">
        <v>558</v>
      </c>
      <c r="C374" s="12" t="s">
        <v>492</v>
      </c>
      <c r="D374" s="12" t="s">
        <v>70</v>
      </c>
      <c r="E374" s="243" t="s">
        <v>446</v>
      </c>
      <c r="F374" s="11">
        <v>128.33699999999999</v>
      </c>
      <c r="G374" s="183"/>
      <c r="H374" s="13">
        <f>SUM(F374:G374)</f>
        <v>128.33699999999999</v>
      </c>
      <c r="I374" s="11"/>
      <c r="J374" s="11"/>
      <c r="K374" s="11"/>
      <c r="L374" s="11"/>
      <c r="M374" s="11"/>
      <c r="N374" s="11"/>
    </row>
    <row r="375" spans="1:14" s="35" customFormat="1" ht="47.25" outlineLevel="7" x14ac:dyDescent="0.25">
      <c r="A375" s="264" t="s">
        <v>516</v>
      </c>
      <c r="B375" s="264" t="s">
        <v>558</v>
      </c>
      <c r="C375" s="267" t="s">
        <v>492</v>
      </c>
      <c r="D375" s="267"/>
      <c r="E375" s="244" t="s">
        <v>633</v>
      </c>
      <c r="F375" s="23">
        <f>F376</f>
        <v>641.70000000000005</v>
      </c>
      <c r="G375" s="23">
        <f t="shared" ref="G375:H375" si="481">G376</f>
        <v>-1.4999999999999999E-2</v>
      </c>
      <c r="H375" s="23">
        <f t="shared" si="481"/>
        <v>641.68500000000006</v>
      </c>
      <c r="I375" s="23">
        <f t="shared" ref="I375:L375" si="482">I376</f>
        <v>0</v>
      </c>
      <c r="J375" s="23">
        <f t="shared" ref="J375" si="483">J376</f>
        <v>0</v>
      </c>
      <c r="K375" s="23"/>
      <c r="L375" s="23">
        <f t="shared" si="482"/>
        <v>0</v>
      </c>
      <c r="M375" s="23">
        <f t="shared" ref="M375" si="484">M376</f>
        <v>0</v>
      </c>
      <c r="N375" s="23"/>
    </row>
    <row r="376" spans="1:14" s="35" customFormat="1" ht="31.5" outlineLevel="7" x14ac:dyDescent="0.25">
      <c r="A376" s="265" t="s">
        <v>516</v>
      </c>
      <c r="B376" s="265" t="s">
        <v>558</v>
      </c>
      <c r="C376" s="268" t="s">
        <v>492</v>
      </c>
      <c r="D376" s="268" t="s">
        <v>70</v>
      </c>
      <c r="E376" s="245" t="s">
        <v>446</v>
      </c>
      <c r="F376" s="24">
        <v>641.70000000000005</v>
      </c>
      <c r="G376" s="188">
        <v>-1.4999999999999999E-2</v>
      </c>
      <c r="H376" s="34">
        <f>SUM(F376:G376)</f>
        <v>641.68500000000006</v>
      </c>
      <c r="I376" s="24"/>
      <c r="J376" s="24"/>
      <c r="K376" s="24"/>
      <c r="L376" s="24"/>
      <c r="M376" s="24"/>
      <c r="N376" s="24"/>
    </row>
    <row r="377" spans="1:14" s="35" customFormat="1" ht="31.5" outlineLevel="7" x14ac:dyDescent="0.25">
      <c r="A377" s="262" t="s">
        <v>516</v>
      </c>
      <c r="B377" s="262" t="s">
        <v>558</v>
      </c>
      <c r="C377" s="266" t="s">
        <v>470</v>
      </c>
      <c r="D377" s="262"/>
      <c r="E377" s="240" t="s">
        <v>527</v>
      </c>
      <c r="F377" s="24"/>
      <c r="G377" s="9">
        <f t="shared" ref="G377:H377" si="485">G378</f>
        <v>1655.5395900000001</v>
      </c>
      <c r="H377" s="9">
        <f t="shared" si="485"/>
        <v>1655.5395900000001</v>
      </c>
      <c r="I377" s="24"/>
      <c r="J377" s="24"/>
      <c r="K377" s="9"/>
      <c r="L377" s="9">
        <f t="shared" ref="L377:M377" si="486">L378</f>
        <v>0</v>
      </c>
      <c r="M377" s="9">
        <f t="shared" si="486"/>
        <v>0</v>
      </c>
      <c r="N377" s="9"/>
    </row>
    <row r="378" spans="1:14" s="35" customFormat="1" ht="31.5" outlineLevel="7" x14ac:dyDescent="0.25">
      <c r="A378" s="263" t="s">
        <v>516</v>
      </c>
      <c r="B378" s="263" t="s">
        <v>558</v>
      </c>
      <c r="C378" s="12" t="s">
        <v>470</v>
      </c>
      <c r="D378" s="263" t="s">
        <v>70</v>
      </c>
      <c r="E378" s="155" t="s">
        <v>71</v>
      </c>
      <c r="F378" s="24"/>
      <c r="G378" s="183">
        <v>1655.5395900000001</v>
      </c>
      <c r="H378" s="13">
        <f>SUM(F378:G378)</f>
        <v>1655.5395900000001</v>
      </c>
      <c r="I378" s="24"/>
      <c r="J378" s="24"/>
      <c r="K378" s="11"/>
      <c r="L378" s="11"/>
      <c r="M378" s="11"/>
      <c r="N378" s="11"/>
    </row>
    <row r="379" spans="1:14" s="35" customFormat="1" ht="31.5" outlineLevel="7" x14ac:dyDescent="0.25">
      <c r="A379" s="262" t="s">
        <v>516</v>
      </c>
      <c r="B379" s="262" t="s">
        <v>558</v>
      </c>
      <c r="C379" s="266" t="s">
        <v>470</v>
      </c>
      <c r="D379" s="262"/>
      <c r="E379" s="240" t="s">
        <v>476</v>
      </c>
      <c r="F379" s="24"/>
      <c r="G379" s="9">
        <f t="shared" ref="G379:H379" si="487">G380</f>
        <v>925.31960000000004</v>
      </c>
      <c r="H379" s="9">
        <f t="shared" si="487"/>
        <v>925.31960000000004</v>
      </c>
      <c r="I379" s="24"/>
      <c r="J379" s="24"/>
      <c r="K379" s="9"/>
      <c r="L379" s="9">
        <f t="shared" ref="L379:M379" si="488">L380</f>
        <v>0</v>
      </c>
      <c r="M379" s="9">
        <f t="shared" si="488"/>
        <v>0</v>
      </c>
      <c r="N379" s="9"/>
    </row>
    <row r="380" spans="1:14" s="35" customFormat="1" ht="31.5" outlineLevel="7" x14ac:dyDescent="0.25">
      <c r="A380" s="263" t="s">
        <v>516</v>
      </c>
      <c r="B380" s="263" t="s">
        <v>558</v>
      </c>
      <c r="C380" s="12" t="s">
        <v>470</v>
      </c>
      <c r="D380" s="263" t="s">
        <v>70</v>
      </c>
      <c r="E380" s="155" t="s">
        <v>71</v>
      </c>
      <c r="F380" s="24"/>
      <c r="G380" s="183">
        <v>925.31960000000004</v>
      </c>
      <c r="H380" s="13">
        <f>SUM(F380:G380)</f>
        <v>925.31960000000004</v>
      </c>
      <c r="I380" s="24"/>
      <c r="J380" s="24"/>
      <c r="K380" s="11"/>
      <c r="L380" s="11"/>
      <c r="M380" s="11"/>
      <c r="N380" s="11"/>
    </row>
    <row r="381" spans="1:14" ht="15.75" outlineLevel="7" x14ac:dyDescent="0.25">
      <c r="A381" s="262" t="s">
        <v>516</v>
      </c>
      <c r="B381" s="262" t="s">
        <v>563</v>
      </c>
      <c r="C381" s="262"/>
      <c r="D381" s="262"/>
      <c r="E381" s="236" t="s">
        <v>564</v>
      </c>
      <c r="F381" s="9">
        <f>F382+F397</f>
        <v>133003.80000000002</v>
      </c>
      <c r="G381" s="9">
        <f t="shared" ref="G381:H381" si="489">G382+G397</f>
        <v>80000</v>
      </c>
      <c r="H381" s="9">
        <f t="shared" si="489"/>
        <v>213003.80000000002</v>
      </c>
      <c r="I381" s="9">
        <f>I382+I397</f>
        <v>133077.80000000002</v>
      </c>
      <c r="J381" s="9">
        <f t="shared" ref="J381" si="490">J382+J397</f>
        <v>0</v>
      </c>
      <c r="K381" s="9">
        <f t="shared" ref="K381" si="491">K382+K397</f>
        <v>133077.80000000002</v>
      </c>
      <c r="L381" s="9">
        <f>L382+L397</f>
        <v>133242.90000000002</v>
      </c>
      <c r="M381" s="9">
        <f t="shared" ref="M381" si="492">M382+M397</f>
        <v>0</v>
      </c>
      <c r="N381" s="9">
        <f t="shared" ref="N381" si="493">N382+N397</f>
        <v>133242.90000000002</v>
      </c>
    </row>
    <row r="382" spans="1:14" s="18" customFormat="1" ht="31.5" outlineLevel="2" x14ac:dyDescent="0.25">
      <c r="A382" s="262" t="s">
        <v>516</v>
      </c>
      <c r="B382" s="262" t="s">
        <v>563</v>
      </c>
      <c r="C382" s="262" t="s">
        <v>139</v>
      </c>
      <c r="D382" s="262"/>
      <c r="E382" s="236" t="s">
        <v>140</v>
      </c>
      <c r="F382" s="9">
        <f>F389+F393</f>
        <v>132465.70000000001</v>
      </c>
      <c r="G382" s="9">
        <f>G389+G393+G383</f>
        <v>80000</v>
      </c>
      <c r="H382" s="9">
        <f t="shared" ref="H382:N382" si="494">H389+H393+H383</f>
        <v>212465.7</v>
      </c>
      <c r="I382" s="9">
        <f t="shared" si="494"/>
        <v>132465.70000000001</v>
      </c>
      <c r="J382" s="9">
        <f t="shared" si="494"/>
        <v>0</v>
      </c>
      <c r="K382" s="9">
        <f t="shared" si="494"/>
        <v>132465.70000000001</v>
      </c>
      <c r="L382" s="9">
        <f t="shared" si="494"/>
        <v>132465.70000000001</v>
      </c>
      <c r="M382" s="9">
        <f t="shared" si="494"/>
        <v>0</v>
      </c>
      <c r="N382" s="9">
        <f t="shared" si="494"/>
        <v>132465.70000000001</v>
      </c>
    </row>
    <row r="383" spans="1:14" s="18" customFormat="1" ht="15.75" outlineLevel="2" x14ac:dyDescent="0.25">
      <c r="A383" s="262" t="s">
        <v>516</v>
      </c>
      <c r="B383" s="262" t="s">
        <v>563</v>
      </c>
      <c r="C383" s="262" t="s">
        <v>158</v>
      </c>
      <c r="D383" s="262"/>
      <c r="E383" s="236" t="s">
        <v>159</v>
      </c>
      <c r="F383" s="9"/>
      <c r="G383" s="9">
        <f>G384</f>
        <v>80000</v>
      </c>
      <c r="H383" s="9">
        <f t="shared" ref="H383:J383" si="495">H384</f>
        <v>80000</v>
      </c>
      <c r="I383" s="9">
        <f t="shared" si="495"/>
        <v>0</v>
      </c>
      <c r="J383" s="9">
        <f t="shared" si="495"/>
        <v>0</v>
      </c>
      <c r="K383" s="9"/>
      <c r="L383" s="9"/>
      <c r="M383" s="9"/>
      <c r="N383" s="9"/>
    </row>
    <row r="384" spans="1:14" s="18" customFormat="1" ht="31.5" outlineLevel="2" x14ac:dyDescent="0.25">
      <c r="A384" s="262" t="s">
        <v>516</v>
      </c>
      <c r="B384" s="262" t="s">
        <v>563</v>
      </c>
      <c r="C384" s="262" t="s">
        <v>160</v>
      </c>
      <c r="D384" s="262"/>
      <c r="E384" s="236" t="s">
        <v>161</v>
      </c>
      <c r="F384" s="9"/>
      <c r="G384" s="9">
        <f>G385+G387</f>
        <v>80000</v>
      </c>
      <c r="H384" s="9">
        <f t="shared" ref="H384:J384" si="496">H385+H387</f>
        <v>80000</v>
      </c>
      <c r="I384" s="9">
        <f t="shared" si="496"/>
        <v>0</v>
      </c>
      <c r="J384" s="9">
        <f t="shared" si="496"/>
        <v>0</v>
      </c>
      <c r="K384" s="9"/>
      <c r="L384" s="9"/>
      <c r="M384" s="9"/>
      <c r="N384" s="9"/>
    </row>
    <row r="385" spans="1:14" s="18" customFormat="1" ht="20.25" customHeight="1" outlineLevel="2" x14ac:dyDescent="0.25">
      <c r="A385" s="262" t="s">
        <v>516</v>
      </c>
      <c r="B385" s="262" t="s">
        <v>563</v>
      </c>
      <c r="C385" s="262" t="s">
        <v>866</v>
      </c>
      <c r="D385" s="265"/>
      <c r="E385" s="236" t="s">
        <v>862</v>
      </c>
      <c r="F385" s="9"/>
      <c r="G385" s="9">
        <f t="shared" ref="G385:H385" si="497">G386</f>
        <v>20000</v>
      </c>
      <c r="H385" s="9">
        <f t="shared" si="497"/>
        <v>20000</v>
      </c>
      <c r="I385" s="9"/>
      <c r="J385" s="9"/>
      <c r="K385" s="9"/>
      <c r="L385" s="9"/>
      <c r="M385" s="9"/>
      <c r="N385" s="9"/>
    </row>
    <row r="386" spans="1:14" s="18" customFormat="1" ht="31.5" outlineLevel="2" x14ac:dyDescent="0.25">
      <c r="A386" s="263" t="s">
        <v>516</v>
      </c>
      <c r="B386" s="263" t="s">
        <v>563</v>
      </c>
      <c r="C386" s="263" t="s">
        <v>866</v>
      </c>
      <c r="D386" s="263" t="s">
        <v>70</v>
      </c>
      <c r="E386" s="155" t="s">
        <v>71</v>
      </c>
      <c r="F386" s="9"/>
      <c r="G386" s="13">
        <v>20000</v>
      </c>
      <c r="H386" s="13">
        <f>SUM(F386:G386)</f>
        <v>20000</v>
      </c>
      <c r="I386" s="9"/>
      <c r="J386" s="9"/>
      <c r="K386" s="9"/>
      <c r="L386" s="9"/>
      <c r="M386" s="9"/>
      <c r="N386" s="9"/>
    </row>
    <row r="387" spans="1:14" s="18" customFormat="1" ht="19.5" customHeight="1" outlineLevel="2" x14ac:dyDescent="0.25">
      <c r="A387" s="264" t="s">
        <v>516</v>
      </c>
      <c r="B387" s="264" t="s">
        <v>563</v>
      </c>
      <c r="C387" s="264" t="s">
        <v>866</v>
      </c>
      <c r="D387" s="265"/>
      <c r="E387" s="238" t="s">
        <v>864</v>
      </c>
      <c r="F387" s="9"/>
      <c r="G387" s="23">
        <f t="shared" ref="G387:H387" si="498">G388</f>
        <v>60000</v>
      </c>
      <c r="H387" s="23">
        <f t="shared" si="498"/>
        <v>60000</v>
      </c>
      <c r="I387" s="9"/>
      <c r="J387" s="9"/>
      <c r="K387" s="9"/>
      <c r="L387" s="9"/>
      <c r="M387" s="9"/>
      <c r="N387" s="9"/>
    </row>
    <row r="388" spans="1:14" s="18" customFormat="1" ht="31.5" outlineLevel="2" x14ac:dyDescent="0.25">
      <c r="A388" s="265" t="s">
        <v>516</v>
      </c>
      <c r="B388" s="265" t="s">
        <v>563</v>
      </c>
      <c r="C388" s="265" t="s">
        <v>866</v>
      </c>
      <c r="D388" s="265" t="s">
        <v>70</v>
      </c>
      <c r="E388" s="239" t="s">
        <v>71</v>
      </c>
      <c r="F388" s="9"/>
      <c r="G388" s="34">
        <v>60000</v>
      </c>
      <c r="H388" s="34">
        <f>SUM(F388:G388)</f>
        <v>60000</v>
      </c>
      <c r="I388" s="9"/>
      <c r="J388" s="9"/>
      <c r="K388" s="9"/>
      <c r="L388" s="9"/>
      <c r="M388" s="9"/>
      <c r="N388" s="9"/>
    </row>
    <row r="389" spans="1:14" ht="31.5" outlineLevel="3" x14ac:dyDescent="0.25">
      <c r="A389" s="262" t="s">
        <v>516</v>
      </c>
      <c r="B389" s="262" t="s">
        <v>563</v>
      </c>
      <c r="C389" s="262" t="s">
        <v>179</v>
      </c>
      <c r="D389" s="262"/>
      <c r="E389" s="236" t="s">
        <v>180</v>
      </c>
      <c r="F389" s="9">
        <f t="shared" ref="F389:N391" si="499">F390</f>
        <v>11244.1</v>
      </c>
      <c r="G389" s="9">
        <f t="shared" si="499"/>
        <v>0</v>
      </c>
      <c r="H389" s="9">
        <f t="shared" si="499"/>
        <v>11244.1</v>
      </c>
      <c r="I389" s="9">
        <f t="shared" ref="I389:I391" si="500">I390</f>
        <v>11244.1</v>
      </c>
      <c r="J389" s="9">
        <f t="shared" si="499"/>
        <v>0</v>
      </c>
      <c r="K389" s="9">
        <f t="shared" si="499"/>
        <v>11244.1</v>
      </c>
      <c r="L389" s="9">
        <f t="shared" ref="L389:L391" si="501">L390</f>
        <v>11244.1</v>
      </c>
      <c r="M389" s="9">
        <f t="shared" si="499"/>
        <v>0</v>
      </c>
      <c r="N389" s="9">
        <f t="shared" si="499"/>
        <v>11244.1</v>
      </c>
    </row>
    <row r="390" spans="1:14" ht="15.75" outlineLevel="4" x14ac:dyDescent="0.25">
      <c r="A390" s="262" t="s">
        <v>516</v>
      </c>
      <c r="B390" s="262" t="s">
        <v>563</v>
      </c>
      <c r="C390" s="262" t="s">
        <v>181</v>
      </c>
      <c r="D390" s="262"/>
      <c r="E390" s="236" t="s">
        <v>182</v>
      </c>
      <c r="F390" s="9">
        <f t="shared" si="499"/>
        <v>11244.1</v>
      </c>
      <c r="G390" s="9">
        <f t="shared" si="499"/>
        <v>0</v>
      </c>
      <c r="H390" s="9">
        <f t="shared" si="499"/>
        <v>11244.1</v>
      </c>
      <c r="I390" s="9">
        <f t="shared" si="500"/>
        <v>11244.1</v>
      </c>
      <c r="J390" s="9">
        <f t="shared" si="499"/>
        <v>0</v>
      </c>
      <c r="K390" s="9">
        <f t="shared" si="499"/>
        <v>11244.1</v>
      </c>
      <c r="L390" s="9">
        <f t="shared" si="501"/>
        <v>11244.1</v>
      </c>
      <c r="M390" s="9">
        <f t="shared" si="499"/>
        <v>0</v>
      </c>
      <c r="N390" s="9">
        <f t="shared" si="499"/>
        <v>11244.1</v>
      </c>
    </row>
    <row r="391" spans="1:14" ht="15.75" outlineLevel="5" x14ac:dyDescent="0.25">
      <c r="A391" s="262" t="s">
        <v>516</v>
      </c>
      <c r="B391" s="262" t="s">
        <v>563</v>
      </c>
      <c r="C391" s="262" t="s">
        <v>185</v>
      </c>
      <c r="D391" s="262"/>
      <c r="E391" s="236" t="s">
        <v>463</v>
      </c>
      <c r="F391" s="9">
        <f t="shared" si="499"/>
        <v>11244.1</v>
      </c>
      <c r="G391" s="9">
        <f t="shared" si="499"/>
        <v>0</v>
      </c>
      <c r="H391" s="9">
        <f t="shared" si="499"/>
        <v>11244.1</v>
      </c>
      <c r="I391" s="9">
        <f t="shared" si="500"/>
        <v>11244.1</v>
      </c>
      <c r="J391" s="9">
        <f t="shared" si="499"/>
        <v>0</v>
      </c>
      <c r="K391" s="9">
        <f t="shared" si="499"/>
        <v>11244.1</v>
      </c>
      <c r="L391" s="9">
        <f t="shared" si="501"/>
        <v>11244.1</v>
      </c>
      <c r="M391" s="9">
        <f t="shared" si="499"/>
        <v>0</v>
      </c>
      <c r="N391" s="9">
        <f t="shared" si="499"/>
        <v>11244.1</v>
      </c>
    </row>
    <row r="392" spans="1:14" ht="15.75" outlineLevel="7" x14ac:dyDescent="0.25">
      <c r="A392" s="263" t="s">
        <v>516</v>
      </c>
      <c r="B392" s="263" t="s">
        <v>563</v>
      </c>
      <c r="C392" s="263" t="s">
        <v>185</v>
      </c>
      <c r="D392" s="263" t="s">
        <v>7</v>
      </c>
      <c r="E392" s="155" t="s">
        <v>8</v>
      </c>
      <c r="F392" s="11">
        <v>11244.1</v>
      </c>
      <c r="G392" s="11"/>
      <c r="H392" s="11">
        <f>SUM(F392:G392)</f>
        <v>11244.1</v>
      </c>
      <c r="I392" s="11">
        <v>11244.1</v>
      </c>
      <c r="J392" s="11"/>
      <c r="K392" s="11">
        <f>SUM(I392:J392)</f>
        <v>11244.1</v>
      </c>
      <c r="L392" s="11">
        <v>11244.1</v>
      </c>
      <c r="M392" s="11"/>
      <c r="N392" s="11">
        <f>SUM(L392:M392)</f>
        <v>11244.1</v>
      </c>
    </row>
    <row r="393" spans="1:14" ht="31.5" outlineLevel="3" x14ac:dyDescent="0.25">
      <c r="A393" s="262" t="s">
        <v>516</v>
      </c>
      <c r="B393" s="262" t="s">
        <v>563</v>
      </c>
      <c r="C393" s="262" t="s">
        <v>153</v>
      </c>
      <c r="D393" s="262"/>
      <c r="E393" s="236" t="s">
        <v>154</v>
      </c>
      <c r="F393" s="9">
        <f t="shared" ref="F393:N395" si="502">F394</f>
        <v>121221.6</v>
      </c>
      <c r="G393" s="9">
        <f t="shared" si="502"/>
        <v>0</v>
      </c>
      <c r="H393" s="9">
        <f t="shared" si="502"/>
        <v>121221.6</v>
      </c>
      <c r="I393" s="9">
        <f t="shared" ref="I393:I395" si="503">I394</f>
        <v>121221.6</v>
      </c>
      <c r="J393" s="9">
        <f t="shared" si="502"/>
        <v>0</v>
      </c>
      <c r="K393" s="9">
        <f t="shared" si="502"/>
        <v>121221.6</v>
      </c>
      <c r="L393" s="9">
        <f t="shared" ref="L393:L395" si="504">L394</f>
        <v>121221.6</v>
      </c>
      <c r="M393" s="9">
        <f t="shared" si="502"/>
        <v>0</v>
      </c>
      <c r="N393" s="9">
        <f t="shared" si="502"/>
        <v>121221.6</v>
      </c>
    </row>
    <row r="394" spans="1:14" ht="31.5" outlineLevel="4" x14ac:dyDescent="0.25">
      <c r="A394" s="262" t="s">
        <v>516</v>
      </c>
      <c r="B394" s="262" t="s">
        <v>563</v>
      </c>
      <c r="C394" s="262" t="s">
        <v>223</v>
      </c>
      <c r="D394" s="262"/>
      <c r="E394" s="236" t="s">
        <v>39</v>
      </c>
      <c r="F394" s="9">
        <f t="shared" si="502"/>
        <v>121221.6</v>
      </c>
      <c r="G394" s="9">
        <f t="shared" si="502"/>
        <v>0</v>
      </c>
      <c r="H394" s="9">
        <f t="shared" si="502"/>
        <v>121221.6</v>
      </c>
      <c r="I394" s="9">
        <f t="shared" si="503"/>
        <v>121221.6</v>
      </c>
      <c r="J394" s="9">
        <f t="shared" si="502"/>
        <v>0</v>
      </c>
      <c r="K394" s="9">
        <f t="shared" si="502"/>
        <v>121221.6</v>
      </c>
      <c r="L394" s="9">
        <f t="shared" si="504"/>
        <v>121221.6</v>
      </c>
      <c r="M394" s="9">
        <f t="shared" si="502"/>
        <v>0</v>
      </c>
      <c r="N394" s="9">
        <f t="shared" si="502"/>
        <v>121221.6</v>
      </c>
    </row>
    <row r="395" spans="1:14" ht="31.5" outlineLevel="5" x14ac:dyDescent="0.25">
      <c r="A395" s="262" t="s">
        <v>516</v>
      </c>
      <c r="B395" s="262" t="s">
        <v>563</v>
      </c>
      <c r="C395" s="262" t="s">
        <v>224</v>
      </c>
      <c r="D395" s="262"/>
      <c r="E395" s="236" t="s">
        <v>225</v>
      </c>
      <c r="F395" s="9">
        <f t="shared" si="502"/>
        <v>121221.6</v>
      </c>
      <c r="G395" s="9">
        <f t="shared" si="502"/>
        <v>0</v>
      </c>
      <c r="H395" s="9">
        <f t="shared" si="502"/>
        <v>121221.6</v>
      </c>
      <c r="I395" s="9">
        <f t="shared" si="503"/>
        <v>121221.6</v>
      </c>
      <c r="J395" s="9">
        <f t="shared" si="502"/>
        <v>0</v>
      </c>
      <c r="K395" s="9">
        <f t="shared" si="502"/>
        <v>121221.6</v>
      </c>
      <c r="L395" s="9">
        <f t="shared" si="504"/>
        <v>121221.6</v>
      </c>
      <c r="M395" s="9">
        <f t="shared" si="502"/>
        <v>0</v>
      </c>
      <c r="N395" s="9">
        <f t="shared" si="502"/>
        <v>121221.6</v>
      </c>
    </row>
    <row r="396" spans="1:14" ht="31.5" outlineLevel="7" x14ac:dyDescent="0.25">
      <c r="A396" s="263" t="s">
        <v>516</v>
      </c>
      <c r="B396" s="263" t="s">
        <v>563</v>
      </c>
      <c r="C396" s="263" t="s">
        <v>224</v>
      </c>
      <c r="D396" s="263" t="s">
        <v>70</v>
      </c>
      <c r="E396" s="155" t="s">
        <v>71</v>
      </c>
      <c r="F396" s="11">
        <v>121221.6</v>
      </c>
      <c r="G396" s="11"/>
      <c r="H396" s="11">
        <f>SUM(F396:G396)</f>
        <v>121221.6</v>
      </c>
      <c r="I396" s="11">
        <v>121221.6</v>
      </c>
      <c r="J396" s="11"/>
      <c r="K396" s="11">
        <f>SUM(I396:J396)</f>
        <v>121221.6</v>
      </c>
      <c r="L396" s="11">
        <v>121221.6</v>
      </c>
      <c r="M396" s="11"/>
      <c r="N396" s="11">
        <f>SUM(L396:M396)</f>
        <v>121221.6</v>
      </c>
    </row>
    <row r="397" spans="1:14" ht="31.5" outlineLevel="2" x14ac:dyDescent="0.25">
      <c r="A397" s="262" t="s">
        <v>516</v>
      </c>
      <c r="B397" s="262" t="s">
        <v>563</v>
      </c>
      <c r="C397" s="262" t="s">
        <v>24</v>
      </c>
      <c r="D397" s="262"/>
      <c r="E397" s="236" t="s">
        <v>25</v>
      </c>
      <c r="F397" s="9">
        <f t="shared" ref="F397:N400" si="505">F398</f>
        <v>538.1</v>
      </c>
      <c r="G397" s="9">
        <f t="shared" si="505"/>
        <v>0</v>
      </c>
      <c r="H397" s="9">
        <f t="shared" si="505"/>
        <v>538.1</v>
      </c>
      <c r="I397" s="9">
        <f t="shared" ref="I397:I400" si="506">I398</f>
        <v>612.1</v>
      </c>
      <c r="J397" s="9">
        <f t="shared" si="505"/>
        <v>0</v>
      </c>
      <c r="K397" s="9">
        <f t="shared" si="505"/>
        <v>612.1</v>
      </c>
      <c r="L397" s="9">
        <f t="shared" ref="L397:L400" si="507">L398</f>
        <v>777.2</v>
      </c>
      <c r="M397" s="9">
        <f t="shared" si="505"/>
        <v>0</v>
      </c>
      <c r="N397" s="9">
        <f t="shared" si="505"/>
        <v>777.2</v>
      </c>
    </row>
    <row r="398" spans="1:14" ht="31.5" outlineLevel="3" x14ac:dyDescent="0.25">
      <c r="A398" s="262" t="s">
        <v>516</v>
      </c>
      <c r="B398" s="262" t="s">
        <v>563</v>
      </c>
      <c r="C398" s="262" t="s">
        <v>26</v>
      </c>
      <c r="D398" s="262"/>
      <c r="E398" s="236" t="s">
        <v>27</v>
      </c>
      <c r="F398" s="9">
        <f t="shared" si="505"/>
        <v>538.1</v>
      </c>
      <c r="G398" s="9">
        <f t="shared" si="505"/>
        <v>0</v>
      </c>
      <c r="H398" s="9">
        <f t="shared" si="505"/>
        <v>538.1</v>
      </c>
      <c r="I398" s="9">
        <f t="shared" si="506"/>
        <v>612.1</v>
      </c>
      <c r="J398" s="9">
        <f t="shared" si="505"/>
        <v>0</v>
      </c>
      <c r="K398" s="9">
        <f t="shared" si="505"/>
        <v>612.1</v>
      </c>
      <c r="L398" s="9">
        <f t="shared" si="507"/>
        <v>777.2</v>
      </c>
      <c r="M398" s="9">
        <f t="shared" si="505"/>
        <v>0</v>
      </c>
      <c r="N398" s="9">
        <f t="shared" si="505"/>
        <v>777.2</v>
      </c>
    </row>
    <row r="399" spans="1:14" ht="15.75" outlineLevel="4" x14ac:dyDescent="0.25">
      <c r="A399" s="262" t="s">
        <v>516</v>
      </c>
      <c r="B399" s="262" t="s">
        <v>563</v>
      </c>
      <c r="C399" s="262" t="s">
        <v>28</v>
      </c>
      <c r="D399" s="262"/>
      <c r="E399" s="236" t="s">
        <v>29</v>
      </c>
      <c r="F399" s="9">
        <f t="shared" si="505"/>
        <v>538.1</v>
      </c>
      <c r="G399" s="9">
        <f t="shared" si="505"/>
        <v>0</v>
      </c>
      <c r="H399" s="9">
        <f t="shared" si="505"/>
        <v>538.1</v>
      </c>
      <c r="I399" s="9">
        <f t="shared" si="506"/>
        <v>612.1</v>
      </c>
      <c r="J399" s="9">
        <f t="shared" si="505"/>
        <v>0</v>
      </c>
      <c r="K399" s="9">
        <f t="shared" si="505"/>
        <v>612.1</v>
      </c>
      <c r="L399" s="9">
        <f t="shared" si="507"/>
        <v>777.2</v>
      </c>
      <c r="M399" s="9">
        <f t="shared" si="505"/>
        <v>0</v>
      </c>
      <c r="N399" s="9">
        <f t="shared" si="505"/>
        <v>777.2</v>
      </c>
    </row>
    <row r="400" spans="1:14" s="35" customFormat="1" ht="31.5" outlineLevel="5" x14ac:dyDescent="0.25">
      <c r="A400" s="264" t="s">
        <v>516</v>
      </c>
      <c r="B400" s="264" t="s">
        <v>563</v>
      </c>
      <c r="C400" s="264" t="s">
        <v>194</v>
      </c>
      <c r="D400" s="264"/>
      <c r="E400" s="238" t="s">
        <v>195</v>
      </c>
      <c r="F400" s="23">
        <f t="shared" si="505"/>
        <v>538.1</v>
      </c>
      <c r="G400" s="23">
        <f t="shared" si="505"/>
        <v>0</v>
      </c>
      <c r="H400" s="23">
        <f t="shared" si="505"/>
        <v>538.1</v>
      </c>
      <c r="I400" s="23">
        <f t="shared" si="506"/>
        <v>612.1</v>
      </c>
      <c r="J400" s="23">
        <f t="shared" si="505"/>
        <v>0</v>
      </c>
      <c r="K400" s="23">
        <f t="shared" si="505"/>
        <v>612.1</v>
      </c>
      <c r="L400" s="23">
        <f t="shared" si="507"/>
        <v>777.2</v>
      </c>
      <c r="M400" s="23">
        <f t="shared" si="505"/>
        <v>0</v>
      </c>
      <c r="N400" s="23">
        <f t="shared" si="505"/>
        <v>777.2</v>
      </c>
    </row>
    <row r="401" spans="1:14" s="35" customFormat="1" ht="15.75" outlineLevel="7" x14ac:dyDescent="0.25">
      <c r="A401" s="265" t="s">
        <v>516</v>
      </c>
      <c r="B401" s="265" t="s">
        <v>563</v>
      </c>
      <c r="C401" s="265" t="s">
        <v>194</v>
      </c>
      <c r="D401" s="265" t="s">
        <v>7</v>
      </c>
      <c r="E401" s="239" t="s">
        <v>8</v>
      </c>
      <c r="F401" s="24">
        <v>538.1</v>
      </c>
      <c r="G401" s="24"/>
      <c r="H401" s="24">
        <f>SUM(F401:G401)</f>
        <v>538.1</v>
      </c>
      <c r="I401" s="24">
        <v>612.1</v>
      </c>
      <c r="J401" s="24"/>
      <c r="K401" s="24">
        <f>SUM(I401:J401)</f>
        <v>612.1</v>
      </c>
      <c r="L401" s="24">
        <v>777.2</v>
      </c>
      <c r="M401" s="24"/>
      <c r="N401" s="24">
        <f>SUM(L401:M401)</f>
        <v>777.2</v>
      </c>
    </row>
    <row r="402" spans="1:14" ht="15.75" outlineLevel="7" x14ac:dyDescent="0.25">
      <c r="A402" s="262" t="s">
        <v>516</v>
      </c>
      <c r="B402" s="262" t="s">
        <v>565</v>
      </c>
      <c r="C402" s="263"/>
      <c r="D402" s="263"/>
      <c r="E402" s="237" t="s">
        <v>566</v>
      </c>
      <c r="F402" s="9">
        <f t="shared" ref="F402:N404" si="508">F403</f>
        <v>278.7</v>
      </c>
      <c r="G402" s="9">
        <f t="shared" si="508"/>
        <v>0</v>
      </c>
      <c r="H402" s="9">
        <f t="shared" si="508"/>
        <v>278.7</v>
      </c>
      <c r="I402" s="9">
        <f t="shared" ref="I402:I404" si="509">I403</f>
        <v>278.7</v>
      </c>
      <c r="J402" s="9">
        <f t="shared" si="508"/>
        <v>0</v>
      </c>
      <c r="K402" s="9">
        <f t="shared" si="508"/>
        <v>278.7</v>
      </c>
      <c r="L402" s="9">
        <f t="shared" ref="L402:L404" si="510">L403</f>
        <v>278.7</v>
      </c>
      <c r="M402" s="9">
        <f t="shared" si="508"/>
        <v>0</v>
      </c>
      <c r="N402" s="9">
        <f t="shared" si="508"/>
        <v>278.7</v>
      </c>
    </row>
    <row r="403" spans="1:14" ht="15.75" outlineLevel="1" x14ac:dyDescent="0.25">
      <c r="A403" s="262" t="s">
        <v>516</v>
      </c>
      <c r="B403" s="262" t="s">
        <v>567</v>
      </c>
      <c r="C403" s="262"/>
      <c r="D403" s="262"/>
      <c r="E403" s="236" t="s">
        <v>568</v>
      </c>
      <c r="F403" s="9">
        <f t="shared" si="508"/>
        <v>278.7</v>
      </c>
      <c r="G403" s="9">
        <f t="shared" si="508"/>
        <v>0</v>
      </c>
      <c r="H403" s="9">
        <f t="shared" si="508"/>
        <v>278.7</v>
      </c>
      <c r="I403" s="9">
        <f t="shared" si="509"/>
        <v>278.7</v>
      </c>
      <c r="J403" s="9">
        <f t="shared" si="508"/>
        <v>0</v>
      </c>
      <c r="K403" s="9">
        <f t="shared" si="508"/>
        <v>278.7</v>
      </c>
      <c r="L403" s="9">
        <f t="shared" si="510"/>
        <v>278.7</v>
      </c>
      <c r="M403" s="9">
        <f t="shared" si="508"/>
        <v>0</v>
      </c>
      <c r="N403" s="9">
        <f t="shared" si="508"/>
        <v>278.7</v>
      </c>
    </row>
    <row r="404" spans="1:14" ht="31.5" outlineLevel="2" x14ac:dyDescent="0.25">
      <c r="A404" s="262" t="s">
        <v>516</v>
      </c>
      <c r="B404" s="262" t="s">
        <v>567</v>
      </c>
      <c r="C404" s="262" t="s">
        <v>54</v>
      </c>
      <c r="D404" s="262"/>
      <c r="E404" s="236" t="s">
        <v>55</v>
      </c>
      <c r="F404" s="9">
        <f t="shared" si="508"/>
        <v>278.7</v>
      </c>
      <c r="G404" s="9">
        <f t="shared" si="508"/>
        <v>0</v>
      </c>
      <c r="H404" s="9">
        <f t="shared" si="508"/>
        <v>278.7</v>
      </c>
      <c r="I404" s="9">
        <f t="shared" si="509"/>
        <v>278.7</v>
      </c>
      <c r="J404" s="9">
        <f t="shared" si="508"/>
        <v>0</v>
      </c>
      <c r="K404" s="9">
        <f t="shared" si="508"/>
        <v>278.7</v>
      </c>
      <c r="L404" s="9">
        <f t="shared" si="510"/>
        <v>278.7</v>
      </c>
      <c r="M404" s="9">
        <f t="shared" si="508"/>
        <v>0</v>
      </c>
      <c r="N404" s="9">
        <f t="shared" si="508"/>
        <v>278.7</v>
      </c>
    </row>
    <row r="405" spans="1:14" ht="15.75" outlineLevel="3" x14ac:dyDescent="0.25">
      <c r="A405" s="262" t="s">
        <v>516</v>
      </c>
      <c r="B405" s="262" t="s">
        <v>567</v>
      </c>
      <c r="C405" s="262" t="s">
        <v>147</v>
      </c>
      <c r="D405" s="262"/>
      <c r="E405" s="236" t="s">
        <v>148</v>
      </c>
      <c r="F405" s="9">
        <f t="shared" ref="F405:N405" si="511">F406+F411</f>
        <v>278.7</v>
      </c>
      <c r="G405" s="9">
        <f t="shared" ref="G405:H405" si="512">G406+G411</f>
        <v>0</v>
      </c>
      <c r="H405" s="9">
        <f t="shared" si="512"/>
        <v>278.7</v>
      </c>
      <c r="I405" s="9">
        <f t="shared" si="511"/>
        <v>278.7</v>
      </c>
      <c r="J405" s="9">
        <f t="shared" si="511"/>
        <v>0</v>
      </c>
      <c r="K405" s="9">
        <f t="shared" si="511"/>
        <v>278.7</v>
      </c>
      <c r="L405" s="9">
        <f t="shared" si="511"/>
        <v>278.7</v>
      </c>
      <c r="M405" s="9">
        <f t="shared" si="511"/>
        <v>0</v>
      </c>
      <c r="N405" s="9">
        <f t="shared" si="511"/>
        <v>278.7</v>
      </c>
    </row>
    <row r="406" spans="1:14" ht="15.75" outlineLevel="4" x14ac:dyDescent="0.25">
      <c r="A406" s="262" t="s">
        <v>516</v>
      </c>
      <c r="B406" s="262" t="s">
        <v>567</v>
      </c>
      <c r="C406" s="262" t="s">
        <v>149</v>
      </c>
      <c r="D406" s="262"/>
      <c r="E406" s="236" t="s">
        <v>150</v>
      </c>
      <c r="F406" s="9">
        <f t="shared" ref="F406:N406" si="513">F407+F409</f>
        <v>260.7</v>
      </c>
      <c r="G406" s="9">
        <f t="shared" ref="G406:H406" si="514">G407+G409</f>
        <v>0</v>
      </c>
      <c r="H406" s="9">
        <f t="shared" si="514"/>
        <v>260.7</v>
      </c>
      <c r="I406" s="9">
        <f t="shared" si="513"/>
        <v>260.7</v>
      </c>
      <c r="J406" s="9">
        <f t="shared" si="513"/>
        <v>0</v>
      </c>
      <c r="K406" s="9">
        <f t="shared" si="513"/>
        <v>260.7</v>
      </c>
      <c r="L406" s="9">
        <f t="shared" si="513"/>
        <v>260.7</v>
      </c>
      <c r="M406" s="9">
        <f t="shared" si="513"/>
        <v>0</v>
      </c>
      <c r="N406" s="9">
        <f t="shared" si="513"/>
        <v>260.7</v>
      </c>
    </row>
    <row r="407" spans="1:14" ht="15.75" outlineLevel="5" x14ac:dyDescent="0.25">
      <c r="A407" s="262" t="s">
        <v>516</v>
      </c>
      <c r="B407" s="262" t="s">
        <v>567</v>
      </c>
      <c r="C407" s="262" t="s">
        <v>226</v>
      </c>
      <c r="D407" s="262"/>
      <c r="E407" s="236" t="s">
        <v>227</v>
      </c>
      <c r="F407" s="9">
        <f t="shared" ref="F407:N407" si="515">F408</f>
        <v>84.8</v>
      </c>
      <c r="G407" s="9">
        <f t="shared" si="515"/>
        <v>0</v>
      </c>
      <c r="H407" s="9">
        <f t="shared" si="515"/>
        <v>84.8</v>
      </c>
      <c r="I407" s="9">
        <f t="shared" si="515"/>
        <v>84.8</v>
      </c>
      <c r="J407" s="9">
        <f t="shared" si="515"/>
        <v>0</v>
      </c>
      <c r="K407" s="9">
        <f t="shared" si="515"/>
        <v>84.8</v>
      </c>
      <c r="L407" s="9">
        <f>L408</f>
        <v>84.8</v>
      </c>
      <c r="M407" s="9">
        <f t="shared" si="515"/>
        <v>0</v>
      </c>
      <c r="N407" s="9">
        <f t="shared" si="515"/>
        <v>84.8</v>
      </c>
    </row>
    <row r="408" spans="1:14" ht="15.75" outlineLevel="7" x14ac:dyDescent="0.25">
      <c r="A408" s="263" t="s">
        <v>516</v>
      </c>
      <c r="B408" s="263" t="s">
        <v>567</v>
      </c>
      <c r="C408" s="263" t="s">
        <v>226</v>
      </c>
      <c r="D408" s="263" t="s">
        <v>7</v>
      </c>
      <c r="E408" s="155" t="s">
        <v>8</v>
      </c>
      <c r="F408" s="11">
        <v>84.8</v>
      </c>
      <c r="G408" s="11"/>
      <c r="H408" s="11">
        <f>SUM(F408:G408)</f>
        <v>84.8</v>
      </c>
      <c r="I408" s="11">
        <v>84.8</v>
      </c>
      <c r="J408" s="11"/>
      <c r="K408" s="11">
        <f>SUM(I408:J408)</f>
        <v>84.8</v>
      </c>
      <c r="L408" s="11">
        <v>84.8</v>
      </c>
      <c r="M408" s="11"/>
      <c r="N408" s="11">
        <f>SUM(L408:M408)</f>
        <v>84.8</v>
      </c>
    </row>
    <row r="409" spans="1:14" ht="15.75" outlineLevel="5" x14ac:dyDescent="0.25">
      <c r="A409" s="262" t="s">
        <v>516</v>
      </c>
      <c r="B409" s="262" t="s">
        <v>567</v>
      </c>
      <c r="C409" s="262" t="s">
        <v>228</v>
      </c>
      <c r="D409" s="262"/>
      <c r="E409" s="236" t="s">
        <v>229</v>
      </c>
      <c r="F409" s="9">
        <f t="shared" ref="F409:N409" si="516">F410</f>
        <v>175.9</v>
      </c>
      <c r="G409" s="9">
        <f t="shared" si="516"/>
        <v>0</v>
      </c>
      <c r="H409" s="9">
        <f t="shared" si="516"/>
        <v>175.9</v>
      </c>
      <c r="I409" s="9">
        <f t="shared" si="516"/>
        <v>175.9</v>
      </c>
      <c r="J409" s="9">
        <f t="shared" si="516"/>
        <v>0</v>
      </c>
      <c r="K409" s="9">
        <f t="shared" si="516"/>
        <v>175.9</v>
      </c>
      <c r="L409" s="9">
        <f t="shared" ref="L409" si="517">L410</f>
        <v>175.9</v>
      </c>
      <c r="M409" s="9">
        <f t="shared" si="516"/>
        <v>0</v>
      </c>
      <c r="N409" s="9">
        <f t="shared" si="516"/>
        <v>175.9</v>
      </c>
    </row>
    <row r="410" spans="1:14" ht="15.75" outlineLevel="7" x14ac:dyDescent="0.25">
      <c r="A410" s="263" t="s">
        <v>516</v>
      </c>
      <c r="B410" s="263" t="s">
        <v>567</v>
      </c>
      <c r="C410" s="263" t="s">
        <v>228</v>
      </c>
      <c r="D410" s="263" t="s">
        <v>7</v>
      </c>
      <c r="E410" s="155" t="s">
        <v>8</v>
      </c>
      <c r="F410" s="11">
        <v>175.9</v>
      </c>
      <c r="G410" s="11"/>
      <c r="H410" s="11">
        <f>SUM(F410:G410)</f>
        <v>175.9</v>
      </c>
      <c r="I410" s="11">
        <v>175.9</v>
      </c>
      <c r="J410" s="11"/>
      <c r="K410" s="11">
        <f>SUM(I410:J410)</f>
        <v>175.9</v>
      </c>
      <c r="L410" s="11">
        <v>175.9</v>
      </c>
      <c r="M410" s="11"/>
      <c r="N410" s="11">
        <f>SUM(L410:M410)</f>
        <v>175.9</v>
      </c>
    </row>
    <row r="411" spans="1:14" ht="31.5" outlineLevel="4" x14ac:dyDescent="0.25">
      <c r="A411" s="262" t="s">
        <v>516</v>
      </c>
      <c r="B411" s="262" t="s">
        <v>567</v>
      </c>
      <c r="C411" s="262" t="s">
        <v>230</v>
      </c>
      <c r="D411" s="262"/>
      <c r="E411" s="236" t="s">
        <v>231</v>
      </c>
      <c r="F411" s="9">
        <f t="shared" ref="F411:N412" si="518">F412</f>
        <v>18</v>
      </c>
      <c r="G411" s="9">
        <f t="shared" si="518"/>
        <v>0</v>
      </c>
      <c r="H411" s="9">
        <f t="shared" si="518"/>
        <v>18</v>
      </c>
      <c r="I411" s="9">
        <f t="shared" ref="I411:I412" si="519">I412</f>
        <v>18</v>
      </c>
      <c r="J411" s="9">
        <f t="shared" si="518"/>
        <v>0</v>
      </c>
      <c r="K411" s="9">
        <f t="shared" si="518"/>
        <v>18</v>
      </c>
      <c r="L411" s="9">
        <f t="shared" ref="L411:L412" si="520">L412</f>
        <v>18</v>
      </c>
      <c r="M411" s="9">
        <f t="shared" si="518"/>
        <v>0</v>
      </c>
      <c r="N411" s="9">
        <f t="shared" si="518"/>
        <v>18</v>
      </c>
    </row>
    <row r="412" spans="1:14" ht="15.75" outlineLevel="5" x14ac:dyDescent="0.25">
      <c r="A412" s="262" t="s">
        <v>516</v>
      </c>
      <c r="B412" s="262" t="s">
        <v>567</v>
      </c>
      <c r="C412" s="262" t="s">
        <v>232</v>
      </c>
      <c r="D412" s="262"/>
      <c r="E412" s="236" t="s">
        <v>233</v>
      </c>
      <c r="F412" s="9">
        <f t="shared" si="518"/>
        <v>18</v>
      </c>
      <c r="G412" s="9">
        <f t="shared" si="518"/>
        <v>0</v>
      </c>
      <c r="H412" s="9">
        <f t="shared" si="518"/>
        <v>18</v>
      </c>
      <c r="I412" s="9">
        <f t="shared" si="519"/>
        <v>18</v>
      </c>
      <c r="J412" s="9">
        <f t="shared" si="518"/>
        <v>0</v>
      </c>
      <c r="K412" s="9">
        <f t="shared" si="518"/>
        <v>18</v>
      </c>
      <c r="L412" s="9">
        <f t="shared" si="520"/>
        <v>18</v>
      </c>
      <c r="M412" s="9">
        <f t="shared" si="518"/>
        <v>0</v>
      </c>
      <c r="N412" s="9">
        <f t="shared" si="518"/>
        <v>18</v>
      </c>
    </row>
    <row r="413" spans="1:14" ht="15.75" outlineLevel="7" x14ac:dyDescent="0.25">
      <c r="A413" s="263" t="s">
        <v>516</v>
      </c>
      <c r="B413" s="263" t="s">
        <v>567</v>
      </c>
      <c r="C413" s="263" t="s">
        <v>232</v>
      </c>
      <c r="D413" s="263" t="s">
        <v>7</v>
      </c>
      <c r="E413" s="155" t="s">
        <v>8</v>
      </c>
      <c r="F413" s="11">
        <v>18</v>
      </c>
      <c r="G413" s="11"/>
      <c r="H413" s="11">
        <f>SUM(F413:G413)</f>
        <v>18</v>
      </c>
      <c r="I413" s="11">
        <v>18</v>
      </c>
      <c r="J413" s="11"/>
      <c r="K413" s="11">
        <f>SUM(I413:J413)</f>
        <v>18</v>
      </c>
      <c r="L413" s="11">
        <v>18</v>
      </c>
      <c r="M413" s="11"/>
      <c r="N413" s="11">
        <f>SUM(L413:M413)</f>
        <v>18</v>
      </c>
    </row>
    <row r="414" spans="1:14" ht="15.75" outlineLevel="7" x14ac:dyDescent="0.25">
      <c r="A414" s="262" t="s">
        <v>516</v>
      </c>
      <c r="B414" s="262" t="s">
        <v>508</v>
      </c>
      <c r="C414" s="263"/>
      <c r="D414" s="263"/>
      <c r="E414" s="237" t="s">
        <v>509</v>
      </c>
      <c r="F414" s="9">
        <f>F423+F445</f>
        <v>12711.4</v>
      </c>
      <c r="G414" s="9">
        <f>G423+G445+G415</f>
        <v>24337.983939999998</v>
      </c>
      <c r="H414" s="9">
        <f t="shared" ref="H414:N414" si="521">H423+H445+H415</f>
        <v>37049.38394</v>
      </c>
      <c r="I414" s="9">
        <f t="shared" si="521"/>
        <v>12573.9</v>
      </c>
      <c r="J414" s="9">
        <f t="shared" si="521"/>
        <v>0</v>
      </c>
      <c r="K414" s="9">
        <f t="shared" si="521"/>
        <v>12573.9</v>
      </c>
      <c r="L414" s="9">
        <f t="shared" si="521"/>
        <v>12514.199999999999</v>
      </c>
      <c r="M414" s="9">
        <f t="shared" si="521"/>
        <v>0</v>
      </c>
      <c r="N414" s="9">
        <f t="shared" si="521"/>
        <v>12514.199999999999</v>
      </c>
    </row>
    <row r="415" spans="1:14" ht="15.75" outlineLevel="7" x14ac:dyDescent="0.25">
      <c r="A415" s="262" t="s">
        <v>516</v>
      </c>
      <c r="B415" s="167" t="s">
        <v>569</v>
      </c>
      <c r="C415" s="167"/>
      <c r="D415" s="167"/>
      <c r="E415" s="237" t="s">
        <v>869</v>
      </c>
      <c r="F415" s="9"/>
      <c r="G415" s="9">
        <f t="shared" ref="G415:H417" si="522">G416</f>
        <v>24337.983939999998</v>
      </c>
      <c r="H415" s="9">
        <f t="shared" si="522"/>
        <v>24337.983939999998</v>
      </c>
      <c r="I415" s="9"/>
      <c r="J415" s="9"/>
      <c r="K415" s="9"/>
      <c r="L415" s="9"/>
      <c r="M415" s="9"/>
      <c r="N415" s="9"/>
    </row>
    <row r="416" spans="1:14" ht="31.5" outlineLevel="7" x14ac:dyDescent="0.25">
      <c r="A416" s="262" t="s">
        <v>516</v>
      </c>
      <c r="B416" s="167" t="s">
        <v>569</v>
      </c>
      <c r="C416" s="266" t="s">
        <v>234</v>
      </c>
      <c r="D416" s="266"/>
      <c r="E416" s="242" t="s">
        <v>235</v>
      </c>
      <c r="F416" s="9"/>
      <c r="G416" s="9">
        <f t="shared" si="522"/>
        <v>24337.983939999998</v>
      </c>
      <c r="H416" s="9">
        <f t="shared" si="522"/>
        <v>24337.983939999998</v>
      </c>
      <c r="I416" s="9"/>
      <c r="J416" s="9"/>
      <c r="K416" s="9"/>
      <c r="L416" s="9"/>
      <c r="M416" s="9"/>
      <c r="N416" s="9"/>
    </row>
    <row r="417" spans="1:14" ht="31.5" outlineLevel="7" x14ac:dyDescent="0.25">
      <c r="A417" s="262" t="s">
        <v>516</v>
      </c>
      <c r="B417" s="167" t="s">
        <v>569</v>
      </c>
      <c r="C417" s="266" t="s">
        <v>236</v>
      </c>
      <c r="D417" s="266"/>
      <c r="E417" s="242" t="s">
        <v>237</v>
      </c>
      <c r="F417" s="9"/>
      <c r="G417" s="9">
        <f t="shared" si="522"/>
        <v>24337.983939999998</v>
      </c>
      <c r="H417" s="9">
        <f t="shared" si="522"/>
        <v>24337.983939999998</v>
      </c>
      <c r="I417" s="9"/>
      <c r="J417" s="9"/>
      <c r="K417" s="9"/>
      <c r="L417" s="9"/>
      <c r="M417" s="9"/>
      <c r="N417" s="9"/>
    </row>
    <row r="418" spans="1:14" ht="31.5" outlineLevel="7" x14ac:dyDescent="0.25">
      <c r="A418" s="262" t="s">
        <v>516</v>
      </c>
      <c r="B418" s="167" t="s">
        <v>569</v>
      </c>
      <c r="C418" s="266" t="s">
        <v>238</v>
      </c>
      <c r="D418" s="266"/>
      <c r="E418" s="242" t="s">
        <v>239</v>
      </c>
      <c r="F418" s="9"/>
      <c r="G418" s="9">
        <f>G419+G421</f>
        <v>24337.983939999998</v>
      </c>
      <c r="H418" s="9">
        <f>H419+H421</f>
        <v>24337.983939999998</v>
      </c>
      <c r="I418" s="9"/>
      <c r="J418" s="9"/>
      <c r="K418" s="9"/>
      <c r="L418" s="9"/>
      <c r="M418" s="9"/>
      <c r="N418" s="9"/>
    </row>
    <row r="419" spans="1:14" ht="31.5" outlineLevel="7" x14ac:dyDescent="0.25">
      <c r="A419" s="262" t="s">
        <v>516</v>
      </c>
      <c r="B419" s="167" t="s">
        <v>569</v>
      </c>
      <c r="C419" s="262" t="s">
        <v>867</v>
      </c>
      <c r="D419" s="262"/>
      <c r="E419" s="236" t="s">
        <v>868</v>
      </c>
      <c r="F419" s="9"/>
      <c r="G419" s="9">
        <f t="shared" ref="G419:H419" si="523">G420</f>
        <v>6084.4959900000003</v>
      </c>
      <c r="H419" s="9">
        <f t="shared" si="523"/>
        <v>6084.4959900000003</v>
      </c>
      <c r="I419" s="9"/>
      <c r="J419" s="9"/>
      <c r="K419" s="9"/>
      <c r="L419" s="9"/>
      <c r="M419" s="9"/>
      <c r="N419" s="9"/>
    </row>
    <row r="420" spans="1:14" ht="31.5" outlineLevel="7" x14ac:dyDescent="0.25">
      <c r="A420" s="263" t="s">
        <v>516</v>
      </c>
      <c r="B420" s="168" t="s">
        <v>569</v>
      </c>
      <c r="C420" s="263" t="s">
        <v>867</v>
      </c>
      <c r="D420" s="263" t="s">
        <v>70</v>
      </c>
      <c r="E420" s="155" t="s">
        <v>71</v>
      </c>
      <c r="F420" s="9"/>
      <c r="G420" s="13">
        <v>6084.4959900000003</v>
      </c>
      <c r="H420" s="13">
        <f>SUM(F420:G420)</f>
        <v>6084.4959900000003</v>
      </c>
      <c r="I420" s="9"/>
      <c r="J420" s="9"/>
      <c r="K420" s="9"/>
      <c r="L420" s="9"/>
      <c r="M420" s="9"/>
      <c r="N420" s="9"/>
    </row>
    <row r="421" spans="1:14" s="35" customFormat="1" ht="31.5" outlineLevel="7" x14ac:dyDescent="0.25">
      <c r="A421" s="264" t="s">
        <v>516</v>
      </c>
      <c r="B421" s="269" t="s">
        <v>569</v>
      </c>
      <c r="C421" s="264" t="s">
        <v>867</v>
      </c>
      <c r="D421" s="264"/>
      <c r="E421" s="238" t="s">
        <v>632</v>
      </c>
      <c r="F421" s="23"/>
      <c r="G421" s="23">
        <f t="shared" ref="G421:H421" si="524">G422</f>
        <v>18253.487949999999</v>
      </c>
      <c r="H421" s="23">
        <f t="shared" si="524"/>
        <v>18253.487949999999</v>
      </c>
      <c r="I421" s="23"/>
      <c r="J421" s="23"/>
      <c r="K421" s="23"/>
      <c r="L421" s="23"/>
      <c r="M421" s="23"/>
      <c r="N421" s="23"/>
    </row>
    <row r="422" spans="1:14" s="35" customFormat="1" ht="31.5" outlineLevel="7" x14ac:dyDescent="0.25">
      <c r="A422" s="265" t="s">
        <v>516</v>
      </c>
      <c r="B422" s="270" t="s">
        <v>569</v>
      </c>
      <c r="C422" s="265" t="s">
        <v>867</v>
      </c>
      <c r="D422" s="265" t="s">
        <v>70</v>
      </c>
      <c r="E422" s="239" t="s">
        <v>71</v>
      </c>
      <c r="F422" s="23"/>
      <c r="G422" s="34">
        <v>18253.487949999999</v>
      </c>
      <c r="H422" s="34">
        <f>SUM(F422:G422)</f>
        <v>18253.487949999999</v>
      </c>
      <c r="I422" s="23"/>
      <c r="J422" s="23"/>
      <c r="K422" s="23"/>
      <c r="L422" s="23"/>
      <c r="M422" s="23"/>
      <c r="N422" s="23"/>
    </row>
    <row r="423" spans="1:14" ht="15.75" outlineLevel="1" x14ac:dyDescent="0.25">
      <c r="A423" s="262" t="s">
        <v>516</v>
      </c>
      <c r="B423" s="262" t="s">
        <v>510</v>
      </c>
      <c r="C423" s="262"/>
      <c r="D423" s="262"/>
      <c r="E423" s="236" t="s">
        <v>511</v>
      </c>
      <c r="F423" s="9">
        <f t="shared" ref="F423:N423" si="525">F424+F434+F429</f>
        <v>597.5</v>
      </c>
      <c r="G423" s="9">
        <f t="shared" ref="G423:H423" si="526">G424+G434+G429</f>
        <v>0</v>
      </c>
      <c r="H423" s="9">
        <f t="shared" si="526"/>
        <v>597.5</v>
      </c>
      <c r="I423" s="9">
        <f t="shared" si="525"/>
        <v>460</v>
      </c>
      <c r="J423" s="9">
        <f t="shared" si="525"/>
        <v>0</v>
      </c>
      <c r="K423" s="9">
        <f t="shared" si="525"/>
        <v>460</v>
      </c>
      <c r="L423" s="9">
        <f t="shared" si="525"/>
        <v>400.3</v>
      </c>
      <c r="M423" s="9">
        <f t="shared" si="525"/>
        <v>0</v>
      </c>
      <c r="N423" s="9">
        <f t="shared" si="525"/>
        <v>400.3</v>
      </c>
    </row>
    <row r="424" spans="1:14" ht="31.5" outlineLevel="2" x14ac:dyDescent="0.25">
      <c r="A424" s="262" t="s">
        <v>516</v>
      </c>
      <c r="B424" s="262" t="s">
        <v>510</v>
      </c>
      <c r="C424" s="262" t="s">
        <v>54</v>
      </c>
      <c r="D424" s="262"/>
      <c r="E424" s="236" t="s">
        <v>55</v>
      </c>
      <c r="F424" s="9">
        <f t="shared" ref="F424:N427" si="527">F425</f>
        <v>62.2</v>
      </c>
      <c r="G424" s="9">
        <f t="shared" si="527"/>
        <v>0</v>
      </c>
      <c r="H424" s="9">
        <f t="shared" si="527"/>
        <v>62.2</v>
      </c>
      <c r="I424" s="9">
        <f t="shared" si="527"/>
        <v>47.9</v>
      </c>
      <c r="J424" s="9">
        <f t="shared" si="527"/>
        <v>0</v>
      </c>
      <c r="K424" s="9">
        <f t="shared" si="527"/>
        <v>47.9</v>
      </c>
      <c r="L424" s="9">
        <f t="shared" ref="L424:L427" si="528">L425</f>
        <v>41.7</v>
      </c>
      <c r="M424" s="9">
        <f t="shared" si="527"/>
        <v>0</v>
      </c>
      <c r="N424" s="9">
        <f t="shared" si="527"/>
        <v>41.7</v>
      </c>
    </row>
    <row r="425" spans="1:14" ht="47.25" outlineLevel="3" x14ac:dyDescent="0.25">
      <c r="A425" s="262" t="s">
        <v>516</v>
      </c>
      <c r="B425" s="262" t="s">
        <v>510</v>
      </c>
      <c r="C425" s="262" t="s">
        <v>105</v>
      </c>
      <c r="D425" s="262"/>
      <c r="E425" s="236" t="s">
        <v>106</v>
      </c>
      <c r="F425" s="9">
        <f t="shared" si="527"/>
        <v>62.2</v>
      </c>
      <c r="G425" s="9">
        <f t="shared" si="527"/>
        <v>0</v>
      </c>
      <c r="H425" s="9">
        <f t="shared" si="527"/>
        <v>62.2</v>
      </c>
      <c r="I425" s="9">
        <f t="shared" si="527"/>
        <v>47.9</v>
      </c>
      <c r="J425" s="9">
        <f t="shared" si="527"/>
        <v>0</v>
      </c>
      <c r="K425" s="9">
        <f t="shared" si="527"/>
        <v>47.9</v>
      </c>
      <c r="L425" s="9">
        <f t="shared" si="528"/>
        <v>41.7</v>
      </c>
      <c r="M425" s="9">
        <f t="shared" si="527"/>
        <v>0</v>
      </c>
      <c r="N425" s="9">
        <f t="shared" si="527"/>
        <v>41.7</v>
      </c>
    </row>
    <row r="426" spans="1:14" ht="31.5" outlineLevel="4" x14ac:dyDescent="0.25">
      <c r="A426" s="262" t="s">
        <v>516</v>
      </c>
      <c r="B426" s="262" t="s">
        <v>510</v>
      </c>
      <c r="C426" s="262" t="s">
        <v>107</v>
      </c>
      <c r="D426" s="262"/>
      <c r="E426" s="236" t="s">
        <v>39</v>
      </c>
      <c r="F426" s="9">
        <f t="shared" si="527"/>
        <v>62.2</v>
      </c>
      <c r="G426" s="9">
        <f t="shared" si="527"/>
        <v>0</v>
      </c>
      <c r="H426" s="9">
        <f t="shared" si="527"/>
        <v>62.2</v>
      </c>
      <c r="I426" s="9">
        <f t="shared" si="527"/>
        <v>47.9</v>
      </c>
      <c r="J426" s="9">
        <f t="shared" si="527"/>
        <v>0</v>
      </c>
      <c r="K426" s="9">
        <f t="shared" si="527"/>
        <v>47.9</v>
      </c>
      <c r="L426" s="9">
        <f t="shared" si="528"/>
        <v>41.7</v>
      </c>
      <c r="M426" s="9">
        <f t="shared" si="527"/>
        <v>0</v>
      </c>
      <c r="N426" s="9">
        <f t="shared" si="527"/>
        <v>41.7</v>
      </c>
    </row>
    <row r="427" spans="1:14" ht="15.75" outlineLevel="5" x14ac:dyDescent="0.25">
      <c r="A427" s="262" t="s">
        <v>516</v>
      </c>
      <c r="B427" s="262" t="s">
        <v>510</v>
      </c>
      <c r="C427" s="262" t="s">
        <v>108</v>
      </c>
      <c r="D427" s="262"/>
      <c r="E427" s="236" t="s">
        <v>109</v>
      </c>
      <c r="F427" s="9">
        <f t="shared" si="527"/>
        <v>62.2</v>
      </c>
      <c r="G427" s="9">
        <f t="shared" si="527"/>
        <v>0</v>
      </c>
      <c r="H427" s="9">
        <f t="shared" si="527"/>
        <v>62.2</v>
      </c>
      <c r="I427" s="9">
        <f t="shared" si="527"/>
        <v>47.9</v>
      </c>
      <c r="J427" s="9">
        <f t="shared" si="527"/>
        <v>0</v>
      </c>
      <c r="K427" s="9">
        <f t="shared" si="527"/>
        <v>47.9</v>
      </c>
      <c r="L427" s="9">
        <f t="shared" si="528"/>
        <v>41.7</v>
      </c>
      <c r="M427" s="9">
        <f t="shared" si="527"/>
        <v>0</v>
      </c>
      <c r="N427" s="9">
        <f t="shared" si="527"/>
        <v>41.7</v>
      </c>
    </row>
    <row r="428" spans="1:14" ht="15.75" outlineLevel="7" x14ac:dyDescent="0.25">
      <c r="A428" s="263" t="s">
        <v>516</v>
      </c>
      <c r="B428" s="263" t="s">
        <v>510</v>
      </c>
      <c r="C428" s="263" t="s">
        <v>108</v>
      </c>
      <c r="D428" s="263" t="s">
        <v>7</v>
      </c>
      <c r="E428" s="155" t="s">
        <v>8</v>
      </c>
      <c r="F428" s="11">
        <v>62.2</v>
      </c>
      <c r="G428" s="11"/>
      <c r="H428" s="11">
        <f>SUM(F428:G428)</f>
        <v>62.2</v>
      </c>
      <c r="I428" s="11">
        <v>47.9</v>
      </c>
      <c r="J428" s="11"/>
      <c r="K428" s="11">
        <f>SUM(I428:J428)</f>
        <v>47.9</v>
      </c>
      <c r="L428" s="11">
        <v>41.7</v>
      </c>
      <c r="M428" s="11"/>
      <c r="N428" s="11">
        <f>SUM(L428:M428)</f>
        <v>41.7</v>
      </c>
    </row>
    <row r="429" spans="1:14" ht="31.5" outlineLevel="7" x14ac:dyDescent="0.25">
      <c r="A429" s="262" t="s">
        <v>516</v>
      </c>
      <c r="B429" s="262" t="s">
        <v>510</v>
      </c>
      <c r="C429" s="262" t="s">
        <v>139</v>
      </c>
      <c r="D429" s="262"/>
      <c r="E429" s="236" t="s">
        <v>140</v>
      </c>
      <c r="F429" s="9">
        <f t="shared" ref="F429:N432" si="529">F430</f>
        <v>155.30000000000001</v>
      </c>
      <c r="G429" s="9">
        <f t="shared" si="529"/>
        <v>0</v>
      </c>
      <c r="H429" s="9">
        <f t="shared" si="529"/>
        <v>155.30000000000001</v>
      </c>
      <c r="I429" s="9">
        <f t="shared" si="529"/>
        <v>119.5</v>
      </c>
      <c r="J429" s="9">
        <f t="shared" si="529"/>
        <v>0</v>
      </c>
      <c r="K429" s="9">
        <f t="shared" si="529"/>
        <v>119.5</v>
      </c>
      <c r="L429" s="9">
        <f t="shared" ref="L429:L432" si="530">L430</f>
        <v>104</v>
      </c>
      <c r="M429" s="9">
        <f t="shared" si="529"/>
        <v>0</v>
      </c>
      <c r="N429" s="9">
        <f t="shared" si="529"/>
        <v>104</v>
      </c>
    </row>
    <row r="430" spans="1:14" ht="31.5" outlineLevel="7" x14ac:dyDescent="0.25">
      <c r="A430" s="262" t="s">
        <v>516</v>
      </c>
      <c r="B430" s="262" t="s">
        <v>510</v>
      </c>
      <c r="C430" s="262" t="s">
        <v>153</v>
      </c>
      <c r="D430" s="262"/>
      <c r="E430" s="236" t="s">
        <v>154</v>
      </c>
      <c r="F430" s="9">
        <f t="shared" si="529"/>
        <v>155.30000000000001</v>
      </c>
      <c r="G430" s="9">
        <f t="shared" si="529"/>
        <v>0</v>
      </c>
      <c r="H430" s="9">
        <f t="shared" si="529"/>
        <v>155.30000000000001</v>
      </c>
      <c r="I430" s="9">
        <f t="shared" si="529"/>
        <v>119.5</v>
      </c>
      <c r="J430" s="9">
        <f t="shared" si="529"/>
        <v>0</v>
      </c>
      <c r="K430" s="9">
        <f t="shared" si="529"/>
        <v>119.5</v>
      </c>
      <c r="L430" s="9">
        <f t="shared" si="530"/>
        <v>104</v>
      </c>
      <c r="M430" s="9">
        <f t="shared" si="529"/>
        <v>0</v>
      </c>
      <c r="N430" s="9">
        <f t="shared" si="529"/>
        <v>104</v>
      </c>
    </row>
    <row r="431" spans="1:14" ht="31.5" outlineLevel="7" x14ac:dyDescent="0.25">
      <c r="A431" s="262" t="s">
        <v>516</v>
      </c>
      <c r="B431" s="262" t="s">
        <v>510</v>
      </c>
      <c r="C431" s="262" t="s">
        <v>223</v>
      </c>
      <c r="D431" s="262"/>
      <c r="E431" s="236" t="s">
        <v>39</v>
      </c>
      <c r="F431" s="9">
        <f t="shared" si="529"/>
        <v>155.30000000000001</v>
      </c>
      <c r="G431" s="9">
        <f t="shared" si="529"/>
        <v>0</v>
      </c>
      <c r="H431" s="9">
        <f t="shared" si="529"/>
        <v>155.30000000000001</v>
      </c>
      <c r="I431" s="9">
        <f t="shared" si="529"/>
        <v>119.5</v>
      </c>
      <c r="J431" s="9">
        <f t="shared" si="529"/>
        <v>0</v>
      </c>
      <c r="K431" s="9">
        <f t="shared" si="529"/>
        <v>119.5</v>
      </c>
      <c r="L431" s="9">
        <f t="shared" si="530"/>
        <v>104</v>
      </c>
      <c r="M431" s="9">
        <f t="shared" si="529"/>
        <v>0</v>
      </c>
      <c r="N431" s="9">
        <f t="shared" si="529"/>
        <v>104</v>
      </c>
    </row>
    <row r="432" spans="1:14" ht="31.5" outlineLevel="7" x14ac:dyDescent="0.25">
      <c r="A432" s="262" t="s">
        <v>516</v>
      </c>
      <c r="B432" s="262" t="s">
        <v>510</v>
      </c>
      <c r="C432" s="262" t="s">
        <v>224</v>
      </c>
      <c r="D432" s="262"/>
      <c r="E432" s="236" t="s">
        <v>225</v>
      </c>
      <c r="F432" s="9">
        <f t="shared" si="529"/>
        <v>155.30000000000001</v>
      </c>
      <c r="G432" s="9">
        <f t="shared" si="529"/>
        <v>0</v>
      </c>
      <c r="H432" s="9">
        <f t="shared" si="529"/>
        <v>155.30000000000001</v>
      </c>
      <c r="I432" s="9">
        <f t="shared" si="529"/>
        <v>119.5</v>
      </c>
      <c r="J432" s="9">
        <f t="shared" si="529"/>
        <v>0</v>
      </c>
      <c r="K432" s="9">
        <f t="shared" si="529"/>
        <v>119.5</v>
      </c>
      <c r="L432" s="9">
        <f t="shared" si="530"/>
        <v>104</v>
      </c>
      <c r="M432" s="9">
        <f t="shared" si="529"/>
        <v>0</v>
      </c>
      <c r="N432" s="9">
        <f t="shared" si="529"/>
        <v>104</v>
      </c>
    </row>
    <row r="433" spans="1:14" ht="31.5" outlineLevel="7" x14ac:dyDescent="0.25">
      <c r="A433" s="263" t="s">
        <v>516</v>
      </c>
      <c r="B433" s="263" t="s">
        <v>510</v>
      </c>
      <c r="C433" s="263" t="s">
        <v>224</v>
      </c>
      <c r="D433" s="263" t="s">
        <v>70</v>
      </c>
      <c r="E433" s="155" t="s">
        <v>71</v>
      </c>
      <c r="F433" s="11">
        <v>155.30000000000001</v>
      </c>
      <c r="G433" s="11"/>
      <c r="H433" s="11">
        <f>SUM(F433:G433)</f>
        <v>155.30000000000001</v>
      </c>
      <c r="I433" s="11">
        <v>119.5</v>
      </c>
      <c r="J433" s="11"/>
      <c r="K433" s="11">
        <f>SUM(I433:J433)</f>
        <v>119.5</v>
      </c>
      <c r="L433" s="11">
        <v>104</v>
      </c>
      <c r="M433" s="11"/>
      <c r="N433" s="11">
        <f>SUM(L433:M433)</f>
        <v>104</v>
      </c>
    </row>
    <row r="434" spans="1:14" ht="31.5" outlineLevel="2" x14ac:dyDescent="0.25">
      <c r="A434" s="262" t="s">
        <v>516</v>
      </c>
      <c r="B434" s="262" t="s">
        <v>510</v>
      </c>
      <c r="C434" s="262" t="s">
        <v>34</v>
      </c>
      <c r="D434" s="262"/>
      <c r="E434" s="236" t="s">
        <v>35</v>
      </c>
      <c r="F434" s="9">
        <f t="shared" ref="F434:N434" si="531">F435+F439</f>
        <v>380</v>
      </c>
      <c r="G434" s="9">
        <f t="shared" ref="G434:H434" si="532">G435+G439</f>
        <v>0</v>
      </c>
      <c r="H434" s="9">
        <f t="shared" si="532"/>
        <v>380</v>
      </c>
      <c r="I434" s="9">
        <f t="shared" si="531"/>
        <v>292.60000000000002</v>
      </c>
      <c r="J434" s="9">
        <f t="shared" si="531"/>
        <v>0</v>
      </c>
      <c r="K434" s="9">
        <f t="shared" si="531"/>
        <v>292.60000000000002</v>
      </c>
      <c r="L434" s="9">
        <f t="shared" si="531"/>
        <v>254.6</v>
      </c>
      <c r="M434" s="9">
        <f t="shared" si="531"/>
        <v>0</v>
      </c>
      <c r="N434" s="9">
        <f t="shared" si="531"/>
        <v>254.6</v>
      </c>
    </row>
    <row r="435" spans="1:14" ht="15.75" outlineLevel="3" x14ac:dyDescent="0.25">
      <c r="A435" s="262" t="s">
        <v>516</v>
      </c>
      <c r="B435" s="262" t="s">
        <v>510</v>
      </c>
      <c r="C435" s="262" t="s">
        <v>76</v>
      </c>
      <c r="D435" s="262"/>
      <c r="E435" s="236" t="s">
        <v>77</v>
      </c>
      <c r="F435" s="9">
        <f t="shared" ref="F435:N437" si="533">F436</f>
        <v>300</v>
      </c>
      <c r="G435" s="9">
        <f t="shared" si="533"/>
        <v>0</v>
      </c>
      <c r="H435" s="9">
        <f t="shared" si="533"/>
        <v>300</v>
      </c>
      <c r="I435" s="9">
        <f t="shared" ref="I435:I437" si="534">I436</f>
        <v>231</v>
      </c>
      <c r="J435" s="9">
        <f t="shared" si="533"/>
        <v>0</v>
      </c>
      <c r="K435" s="9">
        <f t="shared" si="533"/>
        <v>231</v>
      </c>
      <c r="L435" s="9">
        <f>L436</f>
        <v>201</v>
      </c>
      <c r="M435" s="9">
        <f t="shared" si="533"/>
        <v>0</v>
      </c>
      <c r="N435" s="9">
        <f t="shared" si="533"/>
        <v>201</v>
      </c>
    </row>
    <row r="436" spans="1:14" ht="30" customHeight="1" outlineLevel="4" x14ac:dyDescent="0.25">
      <c r="A436" s="262" t="s">
        <v>516</v>
      </c>
      <c r="B436" s="262" t="s">
        <v>510</v>
      </c>
      <c r="C436" s="262" t="s">
        <v>78</v>
      </c>
      <c r="D436" s="262"/>
      <c r="E436" s="236" t="s">
        <v>79</v>
      </c>
      <c r="F436" s="9">
        <f t="shared" si="533"/>
        <v>300</v>
      </c>
      <c r="G436" s="9">
        <f t="shared" si="533"/>
        <v>0</v>
      </c>
      <c r="H436" s="9">
        <f t="shared" si="533"/>
        <v>300</v>
      </c>
      <c r="I436" s="9">
        <f t="shared" si="534"/>
        <v>231</v>
      </c>
      <c r="J436" s="9">
        <f t="shared" si="533"/>
        <v>0</v>
      </c>
      <c r="K436" s="9">
        <f t="shared" si="533"/>
        <v>231</v>
      </c>
      <c r="L436" s="9">
        <f t="shared" ref="L436:L437" si="535">L437</f>
        <v>201</v>
      </c>
      <c r="M436" s="9">
        <f t="shared" si="533"/>
        <v>0</v>
      </c>
      <c r="N436" s="9">
        <f t="shared" si="533"/>
        <v>201</v>
      </c>
    </row>
    <row r="437" spans="1:14" ht="15.75" outlineLevel="5" x14ac:dyDescent="0.25">
      <c r="A437" s="262" t="s">
        <v>516</v>
      </c>
      <c r="B437" s="262" t="s">
        <v>510</v>
      </c>
      <c r="C437" s="262" t="s">
        <v>80</v>
      </c>
      <c r="D437" s="262"/>
      <c r="E437" s="236" t="s">
        <v>81</v>
      </c>
      <c r="F437" s="9">
        <f t="shared" si="533"/>
        <v>300</v>
      </c>
      <c r="G437" s="9">
        <f t="shared" si="533"/>
        <v>0</v>
      </c>
      <c r="H437" s="9">
        <f t="shared" si="533"/>
        <v>300</v>
      </c>
      <c r="I437" s="9">
        <f t="shared" si="534"/>
        <v>231</v>
      </c>
      <c r="J437" s="9">
        <f t="shared" si="533"/>
        <v>0</v>
      </c>
      <c r="K437" s="9">
        <f t="shared" si="533"/>
        <v>231</v>
      </c>
      <c r="L437" s="9">
        <f t="shared" si="535"/>
        <v>201</v>
      </c>
      <c r="M437" s="9">
        <f t="shared" si="533"/>
        <v>0</v>
      </c>
      <c r="N437" s="9">
        <f t="shared" si="533"/>
        <v>201</v>
      </c>
    </row>
    <row r="438" spans="1:14" ht="15.75" outlineLevel="7" x14ac:dyDescent="0.25">
      <c r="A438" s="263" t="s">
        <v>516</v>
      </c>
      <c r="B438" s="263" t="s">
        <v>510</v>
      </c>
      <c r="C438" s="263" t="s">
        <v>80</v>
      </c>
      <c r="D438" s="263" t="s">
        <v>7</v>
      </c>
      <c r="E438" s="155" t="s">
        <v>8</v>
      </c>
      <c r="F438" s="11">
        <v>300</v>
      </c>
      <c r="G438" s="11"/>
      <c r="H438" s="11">
        <f>SUM(F438:G438)</f>
        <v>300</v>
      </c>
      <c r="I438" s="11">
        <v>231</v>
      </c>
      <c r="J438" s="11"/>
      <c r="K438" s="11">
        <f>SUM(I438:J438)</f>
        <v>231</v>
      </c>
      <c r="L438" s="11">
        <v>201</v>
      </c>
      <c r="M438" s="11"/>
      <c r="N438" s="11">
        <f>SUM(L438:M438)</f>
        <v>201</v>
      </c>
    </row>
    <row r="439" spans="1:14" ht="32.25" customHeight="1" outlineLevel="3" x14ac:dyDescent="0.25">
      <c r="A439" s="262" t="s">
        <v>516</v>
      </c>
      <c r="B439" s="262" t="s">
        <v>510</v>
      </c>
      <c r="C439" s="262" t="s">
        <v>36</v>
      </c>
      <c r="D439" s="262"/>
      <c r="E439" s="236" t="s">
        <v>37</v>
      </c>
      <c r="F439" s="9">
        <f t="shared" ref="F439:N439" si="536">F440</f>
        <v>80</v>
      </c>
      <c r="G439" s="9">
        <f t="shared" si="536"/>
        <v>0</v>
      </c>
      <c r="H439" s="9">
        <f t="shared" si="536"/>
        <v>80</v>
      </c>
      <c r="I439" s="9">
        <f t="shared" si="536"/>
        <v>61.6</v>
      </c>
      <c r="J439" s="9">
        <f t="shared" si="536"/>
        <v>0</v>
      </c>
      <c r="K439" s="9">
        <f t="shared" si="536"/>
        <v>61.6</v>
      </c>
      <c r="L439" s="9">
        <f>L440</f>
        <v>53.6</v>
      </c>
      <c r="M439" s="9">
        <f t="shared" si="536"/>
        <v>0</v>
      </c>
      <c r="N439" s="9">
        <f t="shared" si="536"/>
        <v>53.6</v>
      </c>
    </row>
    <row r="440" spans="1:14" ht="31.5" outlineLevel="4" x14ac:dyDescent="0.25">
      <c r="A440" s="262" t="s">
        <v>516</v>
      </c>
      <c r="B440" s="262" t="s">
        <v>510</v>
      </c>
      <c r="C440" s="262" t="s">
        <v>91</v>
      </c>
      <c r="D440" s="262"/>
      <c r="E440" s="236" t="s">
        <v>92</v>
      </c>
      <c r="F440" s="9">
        <f t="shared" ref="F440:K440" si="537">F441+F443</f>
        <v>80</v>
      </c>
      <c r="G440" s="9">
        <f t="shared" ref="G440:H440" si="538">G441+G443</f>
        <v>0</v>
      </c>
      <c r="H440" s="9">
        <f t="shared" si="538"/>
        <v>80</v>
      </c>
      <c r="I440" s="9">
        <f t="shared" si="537"/>
        <v>61.6</v>
      </c>
      <c r="J440" s="9">
        <f t="shared" si="537"/>
        <v>0</v>
      </c>
      <c r="K440" s="9">
        <f t="shared" si="537"/>
        <v>61.6</v>
      </c>
      <c r="L440" s="9">
        <f t="shared" ref="L440:N440" si="539">L441+L443</f>
        <v>53.6</v>
      </c>
      <c r="M440" s="9">
        <f t="shared" si="539"/>
        <v>0</v>
      </c>
      <c r="N440" s="9">
        <f t="shared" si="539"/>
        <v>53.6</v>
      </c>
    </row>
    <row r="441" spans="1:14" ht="15.75" outlineLevel="5" x14ac:dyDescent="0.25">
      <c r="A441" s="262" t="s">
        <v>516</v>
      </c>
      <c r="B441" s="262" t="s">
        <v>510</v>
      </c>
      <c r="C441" s="262" t="s">
        <v>93</v>
      </c>
      <c r="D441" s="262"/>
      <c r="E441" s="236" t="s">
        <v>94</v>
      </c>
      <c r="F441" s="9">
        <f t="shared" ref="F441:N441" si="540">F442</f>
        <v>30</v>
      </c>
      <c r="G441" s="9">
        <f t="shared" si="540"/>
        <v>0</v>
      </c>
      <c r="H441" s="9">
        <f t="shared" si="540"/>
        <v>30</v>
      </c>
      <c r="I441" s="9">
        <f t="shared" si="540"/>
        <v>23.1</v>
      </c>
      <c r="J441" s="9">
        <f t="shared" si="540"/>
        <v>0</v>
      </c>
      <c r="K441" s="9">
        <f t="shared" si="540"/>
        <v>23.1</v>
      </c>
      <c r="L441" s="9">
        <f>L442</f>
        <v>20.100000000000001</v>
      </c>
      <c r="M441" s="9">
        <f t="shared" si="540"/>
        <v>0</v>
      </c>
      <c r="N441" s="9">
        <f t="shared" si="540"/>
        <v>20.100000000000001</v>
      </c>
    </row>
    <row r="442" spans="1:14" ht="31.5" outlineLevel="7" x14ac:dyDescent="0.25">
      <c r="A442" s="263" t="s">
        <v>516</v>
      </c>
      <c r="B442" s="263" t="s">
        <v>510</v>
      </c>
      <c r="C442" s="263" t="s">
        <v>93</v>
      </c>
      <c r="D442" s="263" t="s">
        <v>70</v>
      </c>
      <c r="E442" s="155" t="s">
        <v>71</v>
      </c>
      <c r="F442" s="11">
        <v>30</v>
      </c>
      <c r="G442" s="11"/>
      <c r="H442" s="11">
        <f>SUM(F442:G442)</f>
        <v>30</v>
      </c>
      <c r="I442" s="11">
        <v>23.1</v>
      </c>
      <c r="J442" s="11"/>
      <c r="K442" s="11">
        <f>SUM(I442:J442)</f>
        <v>23.1</v>
      </c>
      <c r="L442" s="11">
        <v>20.100000000000001</v>
      </c>
      <c r="M442" s="11"/>
      <c r="N442" s="11">
        <f>SUM(L442:M442)</f>
        <v>20.100000000000001</v>
      </c>
    </row>
    <row r="443" spans="1:14" ht="15.75" outlineLevel="5" x14ac:dyDescent="0.25">
      <c r="A443" s="262" t="s">
        <v>516</v>
      </c>
      <c r="B443" s="262" t="s">
        <v>510</v>
      </c>
      <c r="C443" s="262" t="s">
        <v>240</v>
      </c>
      <c r="D443" s="262"/>
      <c r="E443" s="236" t="s">
        <v>241</v>
      </c>
      <c r="F443" s="9">
        <f t="shared" ref="F443:N443" si="541">F444</f>
        <v>50</v>
      </c>
      <c r="G443" s="9">
        <f t="shared" si="541"/>
        <v>0</v>
      </c>
      <c r="H443" s="9">
        <f t="shared" si="541"/>
        <v>50</v>
      </c>
      <c r="I443" s="9">
        <f t="shared" si="541"/>
        <v>38.5</v>
      </c>
      <c r="J443" s="9">
        <f t="shared" si="541"/>
        <v>0</v>
      </c>
      <c r="K443" s="9">
        <f t="shared" si="541"/>
        <v>38.5</v>
      </c>
      <c r="L443" s="9">
        <f>L444</f>
        <v>33.5</v>
      </c>
      <c r="M443" s="9">
        <f t="shared" si="541"/>
        <v>0</v>
      </c>
      <c r="N443" s="9">
        <f t="shared" si="541"/>
        <v>33.5</v>
      </c>
    </row>
    <row r="444" spans="1:14" ht="31.5" outlineLevel="7" x14ac:dyDescent="0.25">
      <c r="A444" s="263" t="s">
        <v>516</v>
      </c>
      <c r="B444" s="263" t="s">
        <v>510</v>
      </c>
      <c r="C444" s="263" t="s">
        <v>240</v>
      </c>
      <c r="D444" s="263" t="s">
        <v>70</v>
      </c>
      <c r="E444" s="155" t="s">
        <v>71</v>
      </c>
      <c r="F444" s="11">
        <v>50</v>
      </c>
      <c r="G444" s="11"/>
      <c r="H444" s="11">
        <f>SUM(F444:G444)</f>
        <v>50</v>
      </c>
      <c r="I444" s="11">
        <v>38.5</v>
      </c>
      <c r="J444" s="11"/>
      <c r="K444" s="11">
        <f>SUM(I444:J444)</f>
        <v>38.5</v>
      </c>
      <c r="L444" s="11">
        <v>33.5</v>
      </c>
      <c r="M444" s="11"/>
      <c r="N444" s="11">
        <f>SUM(L444:M444)</f>
        <v>33.5</v>
      </c>
    </row>
    <row r="445" spans="1:14" ht="15.75" outlineLevel="1" x14ac:dyDescent="0.25">
      <c r="A445" s="262" t="s">
        <v>516</v>
      </c>
      <c r="B445" s="262" t="s">
        <v>572</v>
      </c>
      <c r="C445" s="262"/>
      <c r="D445" s="262"/>
      <c r="E445" s="236" t="s">
        <v>573</v>
      </c>
      <c r="F445" s="9">
        <f t="shared" ref="F445:N449" si="542">F446</f>
        <v>12113.9</v>
      </c>
      <c r="G445" s="9">
        <f t="shared" si="542"/>
        <v>0</v>
      </c>
      <c r="H445" s="9">
        <f t="shared" si="542"/>
        <v>12113.9</v>
      </c>
      <c r="I445" s="9">
        <f t="shared" ref="I445:I449" si="543">I446</f>
        <v>12113.9</v>
      </c>
      <c r="J445" s="9">
        <f t="shared" si="542"/>
        <v>0</v>
      </c>
      <c r="K445" s="9">
        <f t="shared" si="542"/>
        <v>12113.9</v>
      </c>
      <c r="L445" s="9">
        <f t="shared" ref="L445:L449" si="544">L446</f>
        <v>12113.9</v>
      </c>
      <c r="M445" s="9">
        <f t="shared" si="542"/>
        <v>0</v>
      </c>
      <c r="N445" s="9">
        <f t="shared" si="542"/>
        <v>12113.9</v>
      </c>
    </row>
    <row r="446" spans="1:14" ht="31.5" outlineLevel="2" x14ac:dyDescent="0.25">
      <c r="A446" s="262" t="s">
        <v>516</v>
      </c>
      <c r="B446" s="262" t="s">
        <v>572</v>
      </c>
      <c r="C446" s="262" t="s">
        <v>34</v>
      </c>
      <c r="D446" s="262"/>
      <c r="E446" s="236" t="s">
        <v>35</v>
      </c>
      <c r="F446" s="9">
        <f t="shared" si="542"/>
        <v>12113.9</v>
      </c>
      <c r="G446" s="9">
        <f t="shared" si="542"/>
        <v>0</v>
      </c>
      <c r="H446" s="9">
        <f t="shared" si="542"/>
        <v>12113.9</v>
      </c>
      <c r="I446" s="9">
        <f t="shared" si="543"/>
        <v>12113.9</v>
      </c>
      <c r="J446" s="9">
        <f t="shared" si="542"/>
        <v>0</v>
      </c>
      <c r="K446" s="9">
        <f t="shared" si="542"/>
        <v>12113.9</v>
      </c>
      <c r="L446" s="9">
        <f t="shared" si="544"/>
        <v>12113.9</v>
      </c>
      <c r="M446" s="9">
        <f t="shared" si="542"/>
        <v>0</v>
      </c>
      <c r="N446" s="9">
        <f t="shared" si="542"/>
        <v>12113.9</v>
      </c>
    </row>
    <row r="447" spans="1:14" ht="32.25" customHeight="1" outlineLevel="3" x14ac:dyDescent="0.25">
      <c r="A447" s="262" t="s">
        <v>516</v>
      </c>
      <c r="B447" s="262" t="s">
        <v>572</v>
      </c>
      <c r="C447" s="262" t="s">
        <v>36</v>
      </c>
      <c r="D447" s="262"/>
      <c r="E447" s="236" t="s">
        <v>37</v>
      </c>
      <c r="F447" s="9">
        <f t="shared" si="542"/>
        <v>12113.9</v>
      </c>
      <c r="G447" s="9">
        <f t="shared" si="542"/>
        <v>0</v>
      </c>
      <c r="H447" s="9">
        <f t="shared" si="542"/>
        <v>12113.9</v>
      </c>
      <c r="I447" s="9">
        <f t="shared" si="543"/>
        <v>12113.9</v>
      </c>
      <c r="J447" s="9">
        <f t="shared" si="542"/>
        <v>0</v>
      </c>
      <c r="K447" s="9">
        <f t="shared" si="542"/>
        <v>12113.9</v>
      </c>
      <c r="L447" s="9">
        <f t="shared" si="544"/>
        <v>12113.9</v>
      </c>
      <c r="M447" s="9">
        <f t="shared" si="542"/>
        <v>0</v>
      </c>
      <c r="N447" s="9">
        <f t="shared" si="542"/>
        <v>12113.9</v>
      </c>
    </row>
    <row r="448" spans="1:14" ht="31.5" outlineLevel="4" x14ac:dyDescent="0.25">
      <c r="A448" s="262" t="s">
        <v>516</v>
      </c>
      <c r="B448" s="262" t="s">
        <v>572</v>
      </c>
      <c r="C448" s="262" t="s">
        <v>91</v>
      </c>
      <c r="D448" s="262"/>
      <c r="E448" s="236" t="s">
        <v>92</v>
      </c>
      <c r="F448" s="9">
        <f t="shared" si="542"/>
        <v>12113.9</v>
      </c>
      <c r="G448" s="9">
        <f t="shared" si="542"/>
        <v>0</v>
      </c>
      <c r="H448" s="9">
        <f t="shared" si="542"/>
        <v>12113.9</v>
      </c>
      <c r="I448" s="9">
        <f t="shared" si="543"/>
        <v>12113.9</v>
      </c>
      <c r="J448" s="9">
        <f t="shared" si="542"/>
        <v>0</v>
      </c>
      <c r="K448" s="9">
        <f t="shared" si="542"/>
        <v>12113.9</v>
      </c>
      <c r="L448" s="9">
        <f t="shared" si="544"/>
        <v>12113.9</v>
      </c>
      <c r="M448" s="9">
        <f t="shared" si="542"/>
        <v>0</v>
      </c>
      <c r="N448" s="9">
        <f t="shared" si="542"/>
        <v>12113.9</v>
      </c>
    </row>
    <row r="449" spans="1:14" ht="15.75" outlineLevel="5" x14ac:dyDescent="0.25">
      <c r="A449" s="262" t="s">
        <v>516</v>
      </c>
      <c r="B449" s="262" t="s">
        <v>572</v>
      </c>
      <c r="C449" s="262" t="s">
        <v>240</v>
      </c>
      <c r="D449" s="262"/>
      <c r="E449" s="236" t="s">
        <v>241</v>
      </c>
      <c r="F449" s="9">
        <f t="shared" si="542"/>
        <v>12113.9</v>
      </c>
      <c r="G449" s="9">
        <f t="shared" si="542"/>
        <v>0</v>
      </c>
      <c r="H449" s="9">
        <f t="shared" si="542"/>
        <v>12113.9</v>
      </c>
      <c r="I449" s="9">
        <f t="shared" si="543"/>
        <v>12113.9</v>
      </c>
      <c r="J449" s="9">
        <f t="shared" si="542"/>
        <v>0</v>
      </c>
      <c r="K449" s="9">
        <f t="shared" si="542"/>
        <v>12113.9</v>
      </c>
      <c r="L449" s="9">
        <f t="shared" si="544"/>
        <v>12113.9</v>
      </c>
      <c r="M449" s="9">
        <f t="shared" si="542"/>
        <v>0</v>
      </c>
      <c r="N449" s="9">
        <f t="shared" si="542"/>
        <v>12113.9</v>
      </c>
    </row>
    <row r="450" spans="1:14" ht="31.5" outlineLevel="7" x14ac:dyDescent="0.25">
      <c r="A450" s="263" t="s">
        <v>516</v>
      </c>
      <c r="B450" s="263" t="s">
        <v>572</v>
      </c>
      <c r="C450" s="263" t="s">
        <v>240</v>
      </c>
      <c r="D450" s="263" t="s">
        <v>70</v>
      </c>
      <c r="E450" s="155" t="s">
        <v>71</v>
      </c>
      <c r="F450" s="11">
        <v>12113.9</v>
      </c>
      <c r="G450" s="11"/>
      <c r="H450" s="11">
        <f>SUM(F450:G450)</f>
        <v>12113.9</v>
      </c>
      <c r="I450" s="11">
        <v>12113.9</v>
      </c>
      <c r="J450" s="11"/>
      <c r="K450" s="11">
        <f>SUM(I450:J450)</f>
        <v>12113.9</v>
      </c>
      <c r="L450" s="11">
        <v>12113.9</v>
      </c>
      <c r="M450" s="11"/>
      <c r="N450" s="11">
        <f>SUM(L450:M450)</f>
        <v>12113.9</v>
      </c>
    </row>
    <row r="451" spans="1:14" ht="15.75" outlineLevel="7" x14ac:dyDescent="0.25">
      <c r="A451" s="262" t="s">
        <v>516</v>
      </c>
      <c r="B451" s="262" t="s">
        <v>574</v>
      </c>
      <c r="C451" s="262"/>
      <c r="D451" s="262"/>
      <c r="E451" s="236" t="s">
        <v>575</v>
      </c>
      <c r="F451" s="9">
        <f>F460</f>
        <v>150</v>
      </c>
      <c r="G451" s="9">
        <f>G460+G452</f>
        <v>116.58537999999999</v>
      </c>
      <c r="H451" s="9">
        <f t="shared" ref="H451:N451" si="545">H460+H452</f>
        <v>266.58537999999999</v>
      </c>
      <c r="I451" s="9">
        <f t="shared" si="545"/>
        <v>150</v>
      </c>
      <c r="J451" s="9">
        <f t="shared" si="545"/>
        <v>0</v>
      </c>
      <c r="K451" s="9">
        <f t="shared" si="545"/>
        <v>150</v>
      </c>
      <c r="L451" s="9">
        <f t="shared" si="545"/>
        <v>150</v>
      </c>
      <c r="M451" s="9">
        <f t="shared" si="545"/>
        <v>0</v>
      </c>
      <c r="N451" s="9">
        <f t="shared" si="545"/>
        <v>150</v>
      </c>
    </row>
    <row r="452" spans="1:14" ht="15.75" outlineLevel="7" x14ac:dyDescent="0.25">
      <c r="A452" s="262" t="s">
        <v>516</v>
      </c>
      <c r="B452" s="262" t="s">
        <v>606</v>
      </c>
      <c r="C452" s="262"/>
      <c r="D452" s="262"/>
      <c r="E452" s="236" t="s">
        <v>607</v>
      </c>
      <c r="F452" s="9"/>
      <c r="G452" s="9">
        <f t="shared" ref="G452:H454" si="546">G453</f>
        <v>116.58537999999999</v>
      </c>
      <c r="H452" s="9">
        <f t="shared" si="546"/>
        <v>116.58537999999999</v>
      </c>
      <c r="I452" s="9"/>
      <c r="J452" s="9"/>
      <c r="K452" s="9"/>
      <c r="L452" s="9"/>
      <c r="M452" s="9"/>
      <c r="N452" s="9"/>
    </row>
    <row r="453" spans="1:14" ht="31.5" outlineLevel="7" x14ac:dyDescent="0.25">
      <c r="A453" s="262" t="s">
        <v>516</v>
      </c>
      <c r="B453" s="262" t="s">
        <v>606</v>
      </c>
      <c r="C453" s="266" t="s">
        <v>62</v>
      </c>
      <c r="D453" s="266" t="s">
        <v>475</v>
      </c>
      <c r="E453" s="242" t="s">
        <v>63</v>
      </c>
      <c r="F453" s="9"/>
      <c r="G453" s="9">
        <f t="shared" si="546"/>
        <v>116.58537999999999</v>
      </c>
      <c r="H453" s="9">
        <f t="shared" si="546"/>
        <v>116.58537999999999</v>
      </c>
      <c r="I453" s="9"/>
      <c r="J453" s="9"/>
      <c r="K453" s="9"/>
      <c r="L453" s="9"/>
      <c r="M453" s="9"/>
      <c r="N453" s="9"/>
    </row>
    <row r="454" spans="1:14" ht="31.5" outlineLevel="7" x14ac:dyDescent="0.25">
      <c r="A454" s="262" t="s">
        <v>516</v>
      </c>
      <c r="B454" s="262" t="s">
        <v>606</v>
      </c>
      <c r="C454" s="266" t="s">
        <v>64</v>
      </c>
      <c r="D454" s="266" t="s">
        <v>475</v>
      </c>
      <c r="E454" s="242" t="s">
        <v>65</v>
      </c>
      <c r="F454" s="9"/>
      <c r="G454" s="9">
        <f t="shared" si="546"/>
        <v>116.58537999999999</v>
      </c>
      <c r="H454" s="9">
        <f t="shared" si="546"/>
        <v>116.58537999999999</v>
      </c>
      <c r="I454" s="9"/>
      <c r="J454" s="9"/>
      <c r="K454" s="9"/>
      <c r="L454" s="9"/>
      <c r="M454" s="9"/>
      <c r="N454" s="9"/>
    </row>
    <row r="455" spans="1:14" ht="31.5" outlineLevel="7" x14ac:dyDescent="0.25">
      <c r="A455" s="262" t="s">
        <v>516</v>
      </c>
      <c r="B455" s="262" t="s">
        <v>606</v>
      </c>
      <c r="C455" s="266" t="s">
        <v>66</v>
      </c>
      <c r="D455" s="266"/>
      <c r="E455" s="242" t="s">
        <v>562</v>
      </c>
      <c r="F455" s="9"/>
      <c r="G455" s="9">
        <f>G456+G458</f>
        <v>116.58537999999999</v>
      </c>
      <c r="H455" s="9">
        <f>H456+H458</f>
        <v>116.58537999999999</v>
      </c>
      <c r="I455" s="9"/>
      <c r="J455" s="9"/>
      <c r="K455" s="9"/>
      <c r="L455" s="9"/>
      <c r="M455" s="9"/>
      <c r="N455" s="9"/>
    </row>
    <row r="456" spans="1:14" ht="31.5" outlineLevel="7" x14ac:dyDescent="0.25">
      <c r="A456" s="262" t="s">
        <v>516</v>
      </c>
      <c r="B456" s="262" t="s">
        <v>606</v>
      </c>
      <c r="C456" s="266" t="s">
        <v>470</v>
      </c>
      <c r="D456" s="262"/>
      <c r="E456" s="240" t="s">
        <v>527</v>
      </c>
      <c r="F456" s="9"/>
      <c r="G456" s="9">
        <f t="shared" ref="G456:H456" si="547">G457</f>
        <v>74.785849999999996</v>
      </c>
      <c r="H456" s="9">
        <f t="shared" si="547"/>
        <v>74.785849999999996</v>
      </c>
      <c r="I456" s="9"/>
      <c r="J456" s="9"/>
      <c r="K456" s="9"/>
      <c r="L456" s="9"/>
      <c r="M456" s="9"/>
      <c r="N456" s="9"/>
    </row>
    <row r="457" spans="1:14" ht="31.5" outlineLevel="7" x14ac:dyDescent="0.25">
      <c r="A457" s="263" t="s">
        <v>516</v>
      </c>
      <c r="B457" s="263" t="s">
        <v>606</v>
      </c>
      <c r="C457" s="12" t="s">
        <v>470</v>
      </c>
      <c r="D457" s="263" t="s">
        <v>70</v>
      </c>
      <c r="E457" s="155" t="s">
        <v>71</v>
      </c>
      <c r="F457" s="9"/>
      <c r="G457" s="183">
        <v>74.785849999999996</v>
      </c>
      <c r="H457" s="13">
        <f>SUM(F457:G457)</f>
        <v>74.785849999999996</v>
      </c>
      <c r="I457" s="9"/>
      <c r="J457" s="9"/>
      <c r="K457" s="9"/>
      <c r="L457" s="9"/>
      <c r="M457" s="9"/>
      <c r="N457" s="9"/>
    </row>
    <row r="458" spans="1:14" ht="31.5" outlineLevel="7" x14ac:dyDescent="0.25">
      <c r="A458" s="262" t="s">
        <v>516</v>
      </c>
      <c r="B458" s="262" t="s">
        <v>606</v>
      </c>
      <c r="C458" s="266" t="s">
        <v>470</v>
      </c>
      <c r="D458" s="262"/>
      <c r="E458" s="240" t="s">
        <v>476</v>
      </c>
      <c r="F458" s="9"/>
      <c r="G458" s="9">
        <f t="shared" ref="G458:H458" si="548">G459</f>
        <v>41.799529999999997</v>
      </c>
      <c r="H458" s="9">
        <f t="shared" si="548"/>
        <v>41.799529999999997</v>
      </c>
      <c r="I458" s="9"/>
      <c r="J458" s="9"/>
      <c r="K458" s="9"/>
      <c r="L458" s="9"/>
      <c r="M458" s="9"/>
      <c r="N458" s="9"/>
    </row>
    <row r="459" spans="1:14" ht="31.5" outlineLevel="7" x14ac:dyDescent="0.25">
      <c r="A459" s="263" t="s">
        <v>516</v>
      </c>
      <c r="B459" s="263" t="s">
        <v>606</v>
      </c>
      <c r="C459" s="12" t="s">
        <v>470</v>
      </c>
      <c r="D459" s="263" t="s">
        <v>70</v>
      </c>
      <c r="E459" s="155" t="s">
        <v>71</v>
      </c>
      <c r="F459" s="9"/>
      <c r="G459" s="183">
        <v>41.799529999999997</v>
      </c>
      <c r="H459" s="13">
        <f>SUM(F459:G459)</f>
        <v>41.799529999999997</v>
      </c>
      <c r="I459" s="9"/>
      <c r="J459" s="9"/>
      <c r="K459" s="9"/>
      <c r="L459" s="9"/>
      <c r="M459" s="9"/>
      <c r="N459" s="9"/>
    </row>
    <row r="460" spans="1:14" ht="15.75" outlineLevel="1" x14ac:dyDescent="0.25">
      <c r="A460" s="262" t="s">
        <v>516</v>
      </c>
      <c r="B460" s="262" t="s">
        <v>576</v>
      </c>
      <c r="C460" s="262"/>
      <c r="D460" s="262"/>
      <c r="E460" s="236" t="s">
        <v>577</v>
      </c>
      <c r="F460" s="9">
        <f t="shared" ref="F460:N464" si="549">F461</f>
        <v>150</v>
      </c>
      <c r="G460" s="9">
        <f t="shared" si="549"/>
        <v>0</v>
      </c>
      <c r="H460" s="9">
        <f t="shared" si="549"/>
        <v>150</v>
      </c>
      <c r="I460" s="9">
        <f t="shared" ref="I460:I464" si="550">I461</f>
        <v>150</v>
      </c>
      <c r="J460" s="9">
        <f t="shared" si="549"/>
        <v>0</v>
      </c>
      <c r="K460" s="9">
        <f t="shared" si="549"/>
        <v>150</v>
      </c>
      <c r="L460" s="9">
        <f t="shared" ref="L460:L464" si="551">L461</f>
        <v>150</v>
      </c>
      <c r="M460" s="9">
        <f t="shared" si="549"/>
        <v>0</v>
      </c>
      <c r="N460" s="9">
        <f t="shared" si="549"/>
        <v>150</v>
      </c>
    </row>
    <row r="461" spans="1:14" ht="31.5" outlineLevel="2" x14ac:dyDescent="0.25">
      <c r="A461" s="262" t="s">
        <v>516</v>
      </c>
      <c r="B461" s="262" t="s">
        <v>576</v>
      </c>
      <c r="C461" s="262" t="s">
        <v>166</v>
      </c>
      <c r="D461" s="262"/>
      <c r="E461" s="236" t="s">
        <v>167</v>
      </c>
      <c r="F461" s="9">
        <f t="shared" si="549"/>
        <v>150</v>
      </c>
      <c r="G461" s="9">
        <f t="shared" si="549"/>
        <v>0</v>
      </c>
      <c r="H461" s="9">
        <f t="shared" si="549"/>
        <v>150</v>
      </c>
      <c r="I461" s="9">
        <f t="shared" si="550"/>
        <v>150</v>
      </c>
      <c r="J461" s="9">
        <f t="shared" si="549"/>
        <v>0</v>
      </c>
      <c r="K461" s="9">
        <f t="shared" si="549"/>
        <v>150</v>
      </c>
      <c r="L461" s="9">
        <f t="shared" si="551"/>
        <v>150</v>
      </c>
      <c r="M461" s="9">
        <f t="shared" si="549"/>
        <v>0</v>
      </c>
      <c r="N461" s="9">
        <f t="shared" si="549"/>
        <v>150</v>
      </c>
    </row>
    <row r="462" spans="1:14" ht="15.75" outlineLevel="3" x14ac:dyDescent="0.25">
      <c r="A462" s="262" t="s">
        <v>516</v>
      </c>
      <c r="B462" s="262" t="s">
        <v>576</v>
      </c>
      <c r="C462" s="262" t="s">
        <v>242</v>
      </c>
      <c r="D462" s="262"/>
      <c r="E462" s="236" t="s">
        <v>243</v>
      </c>
      <c r="F462" s="9">
        <f t="shared" si="549"/>
        <v>150</v>
      </c>
      <c r="G462" s="9">
        <f t="shared" si="549"/>
        <v>0</v>
      </c>
      <c r="H462" s="9">
        <f t="shared" si="549"/>
        <v>150</v>
      </c>
      <c r="I462" s="9">
        <f t="shared" si="550"/>
        <v>150</v>
      </c>
      <c r="J462" s="9">
        <f t="shared" si="549"/>
        <v>0</v>
      </c>
      <c r="K462" s="9">
        <f t="shared" si="549"/>
        <v>150</v>
      </c>
      <c r="L462" s="9">
        <f t="shared" si="551"/>
        <v>150</v>
      </c>
      <c r="M462" s="9">
        <f t="shared" si="549"/>
        <v>0</v>
      </c>
      <c r="N462" s="9">
        <f t="shared" si="549"/>
        <v>150</v>
      </c>
    </row>
    <row r="463" spans="1:14" ht="31.5" outlineLevel="4" x14ac:dyDescent="0.25">
      <c r="A463" s="262" t="s">
        <v>516</v>
      </c>
      <c r="B463" s="262" t="s">
        <v>576</v>
      </c>
      <c r="C463" s="262" t="s">
        <v>244</v>
      </c>
      <c r="D463" s="262"/>
      <c r="E463" s="236" t="s">
        <v>455</v>
      </c>
      <c r="F463" s="9">
        <f t="shared" si="549"/>
        <v>150</v>
      </c>
      <c r="G463" s="9">
        <f t="shared" si="549"/>
        <v>0</v>
      </c>
      <c r="H463" s="9">
        <f t="shared" si="549"/>
        <v>150</v>
      </c>
      <c r="I463" s="9">
        <f t="shared" si="550"/>
        <v>150</v>
      </c>
      <c r="J463" s="9">
        <f t="shared" si="549"/>
        <v>0</v>
      </c>
      <c r="K463" s="9">
        <f t="shared" si="549"/>
        <v>150</v>
      </c>
      <c r="L463" s="9">
        <f t="shared" si="551"/>
        <v>150</v>
      </c>
      <c r="M463" s="9">
        <f t="shared" si="549"/>
        <v>0</v>
      </c>
      <c r="N463" s="9">
        <f t="shared" si="549"/>
        <v>150</v>
      </c>
    </row>
    <row r="464" spans="1:14" ht="15.75" outlineLevel="5" x14ac:dyDescent="0.25">
      <c r="A464" s="262" t="s">
        <v>516</v>
      </c>
      <c r="B464" s="262" t="s">
        <v>576</v>
      </c>
      <c r="C464" s="262" t="s">
        <v>245</v>
      </c>
      <c r="D464" s="262"/>
      <c r="E464" s="236" t="s">
        <v>10</v>
      </c>
      <c r="F464" s="9">
        <f t="shared" si="549"/>
        <v>150</v>
      </c>
      <c r="G464" s="9">
        <f t="shared" si="549"/>
        <v>0</v>
      </c>
      <c r="H464" s="9">
        <f t="shared" si="549"/>
        <v>150</v>
      </c>
      <c r="I464" s="9">
        <f t="shared" si="550"/>
        <v>150</v>
      </c>
      <c r="J464" s="9">
        <f t="shared" si="549"/>
        <v>0</v>
      </c>
      <c r="K464" s="9">
        <f t="shared" si="549"/>
        <v>150</v>
      </c>
      <c r="L464" s="9">
        <f t="shared" si="551"/>
        <v>150</v>
      </c>
      <c r="M464" s="9">
        <f t="shared" si="549"/>
        <v>0</v>
      </c>
      <c r="N464" s="9">
        <f t="shared" si="549"/>
        <v>150</v>
      </c>
    </row>
    <row r="465" spans="1:14" ht="15.75" outlineLevel="7" x14ac:dyDescent="0.25">
      <c r="A465" s="263" t="s">
        <v>516</v>
      </c>
      <c r="B465" s="263" t="s">
        <v>576</v>
      </c>
      <c r="C465" s="263" t="s">
        <v>245</v>
      </c>
      <c r="D465" s="263" t="s">
        <v>7</v>
      </c>
      <c r="E465" s="155" t="s">
        <v>8</v>
      </c>
      <c r="F465" s="11">
        <v>150</v>
      </c>
      <c r="G465" s="11"/>
      <c r="H465" s="11">
        <f>SUM(F465:G465)</f>
        <v>150</v>
      </c>
      <c r="I465" s="11">
        <v>150</v>
      </c>
      <c r="J465" s="11"/>
      <c r="K465" s="11">
        <f>SUM(I465:J465)</f>
        <v>150</v>
      </c>
      <c r="L465" s="11">
        <v>150</v>
      </c>
      <c r="M465" s="11"/>
      <c r="N465" s="11">
        <f>SUM(L465:M465)</f>
        <v>150</v>
      </c>
    </row>
    <row r="466" spans="1:14" ht="15.75" outlineLevel="7" x14ac:dyDescent="0.25">
      <c r="A466" s="262" t="s">
        <v>516</v>
      </c>
      <c r="B466" s="262" t="s">
        <v>578</v>
      </c>
      <c r="C466" s="263"/>
      <c r="D466" s="263"/>
      <c r="E466" s="237" t="s">
        <v>579</v>
      </c>
      <c r="F466" s="9">
        <f>F467+F473+F484+F490</f>
        <v>28838</v>
      </c>
      <c r="G466" s="9">
        <f t="shared" ref="G466:H466" si="552">G467+G473+G484+G490</f>
        <v>12316.572</v>
      </c>
      <c r="H466" s="9">
        <f t="shared" si="552"/>
        <v>41154.572</v>
      </c>
      <c r="I466" s="9">
        <f>I467+I473+I484+I490</f>
        <v>21941.599999999999</v>
      </c>
      <c r="J466" s="9">
        <f t="shared" ref="J466" si="553">J467+J473+J484+J490</f>
        <v>12316.572</v>
      </c>
      <c r="K466" s="9">
        <f t="shared" ref="K466" si="554">K467+K473+K484+K490</f>
        <v>34258.171999999999</v>
      </c>
      <c r="L466" s="9">
        <f>L467+L473+L484+L490</f>
        <v>40751.4</v>
      </c>
      <c r="M466" s="9">
        <f t="shared" ref="M466" si="555">M467+M473+M484+M490</f>
        <v>0</v>
      </c>
      <c r="N466" s="9">
        <f t="shared" ref="N466" si="556">N467+N473+N484+N490</f>
        <v>40751.4</v>
      </c>
    </row>
    <row r="467" spans="1:14" ht="15.75" outlineLevel="1" x14ac:dyDescent="0.25">
      <c r="A467" s="262" t="s">
        <v>516</v>
      </c>
      <c r="B467" s="262" t="s">
        <v>580</v>
      </c>
      <c r="C467" s="262"/>
      <c r="D467" s="262"/>
      <c r="E467" s="236" t="s">
        <v>581</v>
      </c>
      <c r="F467" s="9">
        <f t="shared" ref="F467:N471" si="557">F468</f>
        <v>14289.1</v>
      </c>
      <c r="G467" s="9">
        <f t="shared" si="557"/>
        <v>0</v>
      </c>
      <c r="H467" s="9">
        <f t="shared" si="557"/>
        <v>14289.1</v>
      </c>
      <c r="I467" s="9">
        <f t="shared" ref="I467:I471" si="558">I468</f>
        <v>14289.1</v>
      </c>
      <c r="J467" s="9">
        <f t="shared" si="557"/>
        <v>0</v>
      </c>
      <c r="K467" s="9">
        <f t="shared" si="557"/>
        <v>14289.1</v>
      </c>
      <c r="L467" s="9">
        <f t="shared" ref="L467:L471" si="559">L468</f>
        <v>14289.1</v>
      </c>
      <c r="M467" s="9">
        <f t="shared" si="557"/>
        <v>0</v>
      </c>
      <c r="N467" s="9">
        <f t="shared" si="557"/>
        <v>14289.1</v>
      </c>
    </row>
    <row r="468" spans="1:14" ht="31.5" outlineLevel="2" x14ac:dyDescent="0.25">
      <c r="A468" s="262" t="s">
        <v>516</v>
      </c>
      <c r="B468" s="262" t="s">
        <v>580</v>
      </c>
      <c r="C468" s="262" t="s">
        <v>34</v>
      </c>
      <c r="D468" s="262"/>
      <c r="E468" s="236" t="s">
        <v>35</v>
      </c>
      <c r="F468" s="9">
        <f t="shared" si="557"/>
        <v>14289.1</v>
      </c>
      <c r="G468" s="9">
        <f t="shared" si="557"/>
        <v>0</v>
      </c>
      <c r="H468" s="9">
        <f t="shared" si="557"/>
        <v>14289.1</v>
      </c>
      <c r="I468" s="9">
        <f t="shared" si="558"/>
        <v>14289.1</v>
      </c>
      <c r="J468" s="9">
        <f t="shared" si="557"/>
        <v>0</v>
      </c>
      <c r="K468" s="9">
        <f t="shared" si="557"/>
        <v>14289.1</v>
      </c>
      <c r="L468" s="9">
        <f t="shared" si="559"/>
        <v>14289.1</v>
      </c>
      <c r="M468" s="9">
        <f t="shared" si="557"/>
        <v>0</v>
      </c>
      <c r="N468" s="9">
        <f t="shared" si="557"/>
        <v>14289.1</v>
      </c>
    </row>
    <row r="469" spans="1:14" ht="30.75" customHeight="1" outlineLevel="3" x14ac:dyDescent="0.25">
      <c r="A469" s="262" t="s">
        <v>516</v>
      </c>
      <c r="B469" s="262" t="s">
        <v>580</v>
      </c>
      <c r="C469" s="262" t="s">
        <v>36</v>
      </c>
      <c r="D469" s="262"/>
      <c r="E469" s="236" t="s">
        <v>37</v>
      </c>
      <c r="F469" s="9">
        <f t="shared" si="557"/>
        <v>14289.1</v>
      </c>
      <c r="G469" s="9">
        <f t="shared" si="557"/>
        <v>0</v>
      </c>
      <c r="H469" s="9">
        <f t="shared" si="557"/>
        <v>14289.1</v>
      </c>
      <c r="I469" s="9">
        <f t="shared" si="558"/>
        <v>14289.1</v>
      </c>
      <c r="J469" s="9">
        <f t="shared" si="557"/>
        <v>0</v>
      </c>
      <c r="K469" s="9">
        <f t="shared" si="557"/>
        <v>14289.1</v>
      </c>
      <c r="L469" s="9">
        <f t="shared" si="559"/>
        <v>14289.1</v>
      </c>
      <c r="M469" s="9">
        <f t="shared" si="557"/>
        <v>0</v>
      </c>
      <c r="N469" s="9">
        <f t="shared" si="557"/>
        <v>14289.1</v>
      </c>
    </row>
    <row r="470" spans="1:14" ht="31.5" outlineLevel="4" x14ac:dyDescent="0.25">
      <c r="A470" s="262" t="s">
        <v>516</v>
      </c>
      <c r="B470" s="262" t="s">
        <v>580</v>
      </c>
      <c r="C470" s="262" t="s">
        <v>38</v>
      </c>
      <c r="D470" s="262"/>
      <c r="E470" s="236" t="s">
        <v>39</v>
      </c>
      <c r="F470" s="9">
        <f t="shared" si="557"/>
        <v>14289.1</v>
      </c>
      <c r="G470" s="9">
        <f t="shared" si="557"/>
        <v>0</v>
      </c>
      <c r="H470" s="9">
        <f t="shared" si="557"/>
        <v>14289.1</v>
      </c>
      <c r="I470" s="9">
        <f t="shared" si="558"/>
        <v>14289.1</v>
      </c>
      <c r="J470" s="9">
        <f t="shared" si="557"/>
        <v>0</v>
      </c>
      <c r="K470" s="9">
        <f t="shared" si="557"/>
        <v>14289.1</v>
      </c>
      <c r="L470" s="9">
        <f t="shared" si="559"/>
        <v>14289.1</v>
      </c>
      <c r="M470" s="9">
        <f t="shared" si="557"/>
        <v>0</v>
      </c>
      <c r="N470" s="9">
        <f t="shared" si="557"/>
        <v>14289.1</v>
      </c>
    </row>
    <row r="471" spans="1:14" ht="31.5" outlineLevel="5" x14ac:dyDescent="0.25">
      <c r="A471" s="262" t="s">
        <v>516</v>
      </c>
      <c r="B471" s="262" t="s">
        <v>580</v>
      </c>
      <c r="C471" s="262" t="s">
        <v>246</v>
      </c>
      <c r="D471" s="262"/>
      <c r="E471" s="236" t="s">
        <v>490</v>
      </c>
      <c r="F471" s="9">
        <f t="shared" si="557"/>
        <v>14289.1</v>
      </c>
      <c r="G471" s="9">
        <f t="shared" si="557"/>
        <v>0</v>
      </c>
      <c r="H471" s="9">
        <f t="shared" si="557"/>
        <v>14289.1</v>
      </c>
      <c r="I471" s="9">
        <f t="shared" si="558"/>
        <v>14289.1</v>
      </c>
      <c r="J471" s="9">
        <f t="shared" si="557"/>
        <v>0</v>
      </c>
      <c r="K471" s="9">
        <f t="shared" si="557"/>
        <v>14289.1</v>
      </c>
      <c r="L471" s="9">
        <f t="shared" si="559"/>
        <v>14289.1</v>
      </c>
      <c r="M471" s="9">
        <f t="shared" si="557"/>
        <v>0</v>
      </c>
      <c r="N471" s="9">
        <f t="shared" si="557"/>
        <v>14289.1</v>
      </c>
    </row>
    <row r="472" spans="1:14" ht="15.75" outlineLevel="7" x14ac:dyDescent="0.25">
      <c r="A472" s="263" t="s">
        <v>516</v>
      </c>
      <c r="B472" s="263" t="s">
        <v>580</v>
      </c>
      <c r="C472" s="263" t="s">
        <v>246</v>
      </c>
      <c r="D472" s="263" t="s">
        <v>21</v>
      </c>
      <c r="E472" s="155" t="s">
        <v>22</v>
      </c>
      <c r="F472" s="11">
        <v>14289.1</v>
      </c>
      <c r="G472" s="11"/>
      <c r="H472" s="11">
        <f>SUM(F472:G472)</f>
        <v>14289.1</v>
      </c>
      <c r="I472" s="11">
        <v>14289.1</v>
      </c>
      <c r="J472" s="11"/>
      <c r="K472" s="11">
        <f>SUM(I472:J472)</f>
        <v>14289.1</v>
      </c>
      <c r="L472" s="11">
        <v>14289.1</v>
      </c>
      <c r="M472" s="11"/>
      <c r="N472" s="11">
        <f>SUM(L472:M472)</f>
        <v>14289.1</v>
      </c>
    </row>
    <row r="473" spans="1:14" ht="15.75" outlineLevel="1" x14ac:dyDescent="0.25">
      <c r="A473" s="262" t="s">
        <v>516</v>
      </c>
      <c r="B473" s="262" t="s">
        <v>582</v>
      </c>
      <c r="C473" s="262"/>
      <c r="D473" s="262"/>
      <c r="E473" s="236" t="s">
        <v>583</v>
      </c>
      <c r="F473" s="9">
        <f>F479</f>
        <v>2889.3</v>
      </c>
      <c r="G473" s="9">
        <f>G479+G474</f>
        <v>12316.572</v>
      </c>
      <c r="H473" s="9">
        <f t="shared" ref="H473:M473" si="560">H479+H474</f>
        <v>15205.871999999999</v>
      </c>
      <c r="I473" s="9">
        <f t="shared" si="560"/>
        <v>0</v>
      </c>
      <c r="J473" s="9">
        <f t="shared" si="560"/>
        <v>12316.572</v>
      </c>
      <c r="K473" s="9">
        <f t="shared" si="560"/>
        <v>12316.572</v>
      </c>
      <c r="L473" s="9">
        <f t="shared" si="560"/>
        <v>0</v>
      </c>
      <c r="M473" s="9">
        <f t="shared" si="560"/>
        <v>0</v>
      </c>
      <c r="N473" s="9"/>
    </row>
    <row r="474" spans="1:14" ht="31.5" outlineLevel="1" x14ac:dyDescent="0.25">
      <c r="A474" s="271" t="s">
        <v>516</v>
      </c>
      <c r="B474" s="271" t="s">
        <v>582</v>
      </c>
      <c r="C474" s="262" t="s">
        <v>139</v>
      </c>
      <c r="D474" s="262"/>
      <c r="E474" s="236" t="s">
        <v>140</v>
      </c>
      <c r="F474" s="9"/>
      <c r="G474" s="9">
        <f t="shared" ref="G474:H477" si="561">G475</f>
        <v>12316.572</v>
      </c>
      <c r="H474" s="9">
        <f t="shared" si="561"/>
        <v>12316.572</v>
      </c>
      <c r="I474" s="9"/>
      <c r="J474" s="9">
        <f t="shared" ref="J474:K477" si="562">J475</f>
        <v>12316.572</v>
      </c>
      <c r="K474" s="9">
        <f t="shared" si="562"/>
        <v>12316.572</v>
      </c>
      <c r="L474" s="9"/>
      <c r="M474" s="9"/>
      <c r="N474" s="9"/>
    </row>
    <row r="475" spans="1:14" ht="31.5" outlineLevel="1" x14ac:dyDescent="0.25">
      <c r="A475" s="271" t="s">
        <v>516</v>
      </c>
      <c r="B475" s="271" t="s">
        <v>582</v>
      </c>
      <c r="C475" s="271" t="s">
        <v>153</v>
      </c>
      <c r="D475" s="271"/>
      <c r="E475" s="246" t="s">
        <v>154</v>
      </c>
      <c r="F475" s="9"/>
      <c r="G475" s="9">
        <f t="shared" si="561"/>
        <v>12316.572</v>
      </c>
      <c r="H475" s="9">
        <f t="shared" si="561"/>
        <v>12316.572</v>
      </c>
      <c r="I475" s="9"/>
      <c r="J475" s="9">
        <f t="shared" si="562"/>
        <v>12316.572</v>
      </c>
      <c r="K475" s="9">
        <f t="shared" si="562"/>
        <v>12316.572</v>
      </c>
      <c r="L475" s="9"/>
      <c r="M475" s="9"/>
      <c r="N475" s="9"/>
    </row>
    <row r="476" spans="1:14" ht="31.5" outlineLevel="1" x14ac:dyDescent="0.25">
      <c r="A476" s="271" t="s">
        <v>516</v>
      </c>
      <c r="B476" s="271" t="s">
        <v>582</v>
      </c>
      <c r="C476" s="271" t="s">
        <v>155</v>
      </c>
      <c r="D476" s="271"/>
      <c r="E476" s="246" t="s">
        <v>92</v>
      </c>
      <c r="F476" s="9"/>
      <c r="G476" s="9">
        <f t="shared" si="561"/>
        <v>12316.572</v>
      </c>
      <c r="H476" s="9">
        <f t="shared" si="561"/>
        <v>12316.572</v>
      </c>
      <c r="I476" s="9"/>
      <c r="J476" s="9">
        <f t="shared" si="562"/>
        <v>12316.572</v>
      </c>
      <c r="K476" s="9">
        <f t="shared" si="562"/>
        <v>12316.572</v>
      </c>
      <c r="L476" s="9"/>
      <c r="M476" s="9"/>
      <c r="N476" s="9"/>
    </row>
    <row r="477" spans="1:14" ht="65.25" customHeight="1" outlineLevel="1" x14ac:dyDescent="0.25">
      <c r="A477" s="272" t="s">
        <v>516</v>
      </c>
      <c r="B477" s="272" t="s">
        <v>582</v>
      </c>
      <c r="C477" s="272" t="s">
        <v>855</v>
      </c>
      <c r="D477" s="272"/>
      <c r="E477" s="247" t="s">
        <v>856</v>
      </c>
      <c r="F477" s="9"/>
      <c r="G477" s="23">
        <f t="shared" si="561"/>
        <v>12316.572</v>
      </c>
      <c r="H477" s="23">
        <f t="shared" si="561"/>
        <v>12316.572</v>
      </c>
      <c r="I477" s="9"/>
      <c r="J477" s="23">
        <f t="shared" si="562"/>
        <v>12316.572</v>
      </c>
      <c r="K477" s="23">
        <f t="shared" si="562"/>
        <v>12316.572</v>
      </c>
      <c r="L477" s="9"/>
      <c r="M477" s="9"/>
      <c r="N477" s="9"/>
    </row>
    <row r="478" spans="1:14" ht="15.75" outlineLevel="1" x14ac:dyDescent="0.25">
      <c r="A478" s="273" t="s">
        <v>516</v>
      </c>
      <c r="B478" s="273" t="s">
        <v>582</v>
      </c>
      <c r="C478" s="273" t="s">
        <v>855</v>
      </c>
      <c r="D478" s="273" t="s">
        <v>15</v>
      </c>
      <c r="E478" s="248" t="s">
        <v>16</v>
      </c>
      <c r="F478" s="9"/>
      <c r="G478" s="24">
        <v>12316.572</v>
      </c>
      <c r="H478" s="24">
        <f>SUM(F478:G478)</f>
        <v>12316.572</v>
      </c>
      <c r="I478" s="9"/>
      <c r="J478" s="24">
        <v>12316.572</v>
      </c>
      <c r="K478" s="24">
        <f>SUM(I478:J478)</f>
        <v>12316.572</v>
      </c>
      <c r="L478" s="9"/>
      <c r="M478" s="9"/>
      <c r="N478" s="9"/>
    </row>
    <row r="479" spans="1:14" ht="31.5" outlineLevel="2" x14ac:dyDescent="0.25">
      <c r="A479" s="262" t="s">
        <v>516</v>
      </c>
      <c r="B479" s="262" t="s">
        <v>582</v>
      </c>
      <c r="C479" s="262" t="s">
        <v>24</v>
      </c>
      <c r="D479" s="262"/>
      <c r="E479" s="236" t="s">
        <v>25</v>
      </c>
      <c r="F479" s="9">
        <f t="shared" ref="F479:N480" si="563">F480</f>
        <v>2889.3</v>
      </c>
      <c r="G479" s="9">
        <f t="shared" si="563"/>
        <v>0</v>
      </c>
      <c r="H479" s="9">
        <f t="shared" si="563"/>
        <v>2889.3</v>
      </c>
      <c r="I479" s="9">
        <f t="shared" si="563"/>
        <v>0</v>
      </c>
      <c r="J479" s="9">
        <f t="shared" si="563"/>
        <v>0</v>
      </c>
      <c r="K479" s="9">
        <f t="shared" si="563"/>
        <v>0</v>
      </c>
      <c r="L479" s="9">
        <f>L480</f>
        <v>0</v>
      </c>
      <c r="M479" s="9">
        <f t="shared" si="563"/>
        <v>0</v>
      </c>
      <c r="N479" s="9">
        <f t="shared" si="563"/>
        <v>0</v>
      </c>
    </row>
    <row r="480" spans="1:14" ht="31.5" outlineLevel="3" x14ac:dyDescent="0.25">
      <c r="A480" s="262" t="s">
        <v>516</v>
      </c>
      <c r="B480" s="262" t="s">
        <v>582</v>
      </c>
      <c r="C480" s="262" t="s">
        <v>26</v>
      </c>
      <c r="D480" s="262"/>
      <c r="E480" s="236" t="s">
        <v>27</v>
      </c>
      <c r="F480" s="9">
        <f>F481</f>
        <v>2889.3</v>
      </c>
      <c r="G480" s="9">
        <f t="shared" si="563"/>
        <v>0</v>
      </c>
      <c r="H480" s="9">
        <f t="shared" si="563"/>
        <v>2889.3</v>
      </c>
      <c r="I480" s="9">
        <f t="shared" si="563"/>
        <v>0</v>
      </c>
      <c r="J480" s="9">
        <f t="shared" si="563"/>
        <v>0</v>
      </c>
      <c r="K480" s="9"/>
      <c r="L480" s="9">
        <f t="shared" si="563"/>
        <v>0</v>
      </c>
      <c r="M480" s="9">
        <f t="shared" si="563"/>
        <v>0</v>
      </c>
      <c r="N480" s="9"/>
    </row>
    <row r="481" spans="1:14" ht="15.75" outlineLevel="4" x14ac:dyDescent="0.25">
      <c r="A481" s="262" t="s">
        <v>516</v>
      </c>
      <c r="B481" s="262" t="s">
        <v>582</v>
      </c>
      <c r="C481" s="262" t="s">
        <v>28</v>
      </c>
      <c r="D481" s="262"/>
      <c r="E481" s="236" t="s">
        <v>29</v>
      </c>
      <c r="F481" s="9">
        <f t="shared" ref="F481:M482" si="564">F482</f>
        <v>2889.3</v>
      </c>
      <c r="G481" s="9">
        <f t="shared" si="564"/>
        <v>0</v>
      </c>
      <c r="H481" s="9">
        <f t="shared" si="564"/>
        <v>2889.3</v>
      </c>
      <c r="I481" s="9">
        <f t="shared" si="564"/>
        <v>0</v>
      </c>
      <c r="J481" s="9">
        <f t="shared" si="564"/>
        <v>0</v>
      </c>
      <c r="K481" s="9"/>
      <c r="L481" s="9">
        <f t="shared" si="564"/>
        <v>0</v>
      </c>
      <c r="M481" s="9">
        <f t="shared" si="564"/>
        <v>0</v>
      </c>
      <c r="N481" s="9"/>
    </row>
    <row r="482" spans="1:14" s="35" customFormat="1" ht="31.5" outlineLevel="5" x14ac:dyDescent="0.25">
      <c r="A482" s="264" t="s">
        <v>516</v>
      </c>
      <c r="B482" s="264" t="s">
        <v>582</v>
      </c>
      <c r="C482" s="264" t="s">
        <v>32</v>
      </c>
      <c r="D482" s="264"/>
      <c r="E482" s="238" t="s">
        <v>33</v>
      </c>
      <c r="F482" s="23">
        <f t="shared" si="564"/>
        <v>2889.3</v>
      </c>
      <c r="G482" s="23">
        <f t="shared" si="564"/>
        <v>0</v>
      </c>
      <c r="H482" s="23">
        <f t="shared" si="564"/>
        <v>2889.3</v>
      </c>
      <c r="I482" s="23">
        <f t="shared" ref="I482:L482" si="565">I483</f>
        <v>0</v>
      </c>
      <c r="J482" s="23">
        <f t="shared" si="564"/>
        <v>0</v>
      </c>
      <c r="K482" s="23"/>
      <c r="L482" s="23">
        <f t="shared" si="565"/>
        <v>0</v>
      </c>
      <c r="M482" s="23">
        <f t="shared" si="564"/>
        <v>0</v>
      </c>
      <c r="N482" s="23"/>
    </row>
    <row r="483" spans="1:14" s="35" customFormat="1" ht="15.75" outlineLevel="7" x14ac:dyDescent="0.25">
      <c r="A483" s="265" t="s">
        <v>516</v>
      </c>
      <c r="B483" s="265" t="s">
        <v>582</v>
      </c>
      <c r="C483" s="265" t="s">
        <v>32</v>
      </c>
      <c r="D483" s="265" t="s">
        <v>21</v>
      </c>
      <c r="E483" s="239" t="s">
        <v>22</v>
      </c>
      <c r="F483" s="24">
        <v>2889.3</v>
      </c>
      <c r="G483" s="24"/>
      <c r="H483" s="24">
        <f>SUM(F483:G483)</f>
        <v>2889.3</v>
      </c>
      <c r="I483" s="24"/>
      <c r="J483" s="24"/>
      <c r="K483" s="24"/>
      <c r="L483" s="24"/>
      <c r="M483" s="24"/>
      <c r="N483" s="24"/>
    </row>
    <row r="484" spans="1:14" ht="15.75" outlineLevel="1" x14ac:dyDescent="0.25">
      <c r="A484" s="262" t="s">
        <v>516</v>
      </c>
      <c r="B484" s="262" t="s">
        <v>584</v>
      </c>
      <c r="C484" s="262"/>
      <c r="D484" s="262"/>
      <c r="E484" s="236" t="s">
        <v>585</v>
      </c>
      <c r="F484" s="9">
        <f t="shared" ref="F484:N487" si="566">F485</f>
        <v>2818.7999999999993</v>
      </c>
      <c r="G484" s="9">
        <f t="shared" si="566"/>
        <v>0</v>
      </c>
      <c r="H484" s="9">
        <f t="shared" si="566"/>
        <v>2818.7999999999993</v>
      </c>
      <c r="I484" s="9">
        <f t="shared" ref="I484:I487" si="567">I485</f>
        <v>0</v>
      </c>
      <c r="J484" s="9">
        <f t="shared" si="566"/>
        <v>0</v>
      </c>
      <c r="K484" s="9"/>
      <c r="L484" s="9">
        <f t="shared" ref="L484:L487" si="568">L485</f>
        <v>19326.400000000001</v>
      </c>
      <c r="M484" s="9">
        <f t="shared" si="566"/>
        <v>0</v>
      </c>
      <c r="N484" s="9">
        <f t="shared" si="566"/>
        <v>19326.400000000001</v>
      </c>
    </row>
    <row r="485" spans="1:14" ht="31.5" outlineLevel="2" x14ac:dyDescent="0.25">
      <c r="A485" s="262" t="s">
        <v>516</v>
      </c>
      <c r="B485" s="262" t="s">
        <v>584</v>
      </c>
      <c r="C485" s="262" t="s">
        <v>24</v>
      </c>
      <c r="D485" s="262"/>
      <c r="E485" s="236" t="s">
        <v>25</v>
      </c>
      <c r="F485" s="9">
        <f t="shared" si="566"/>
        <v>2818.7999999999993</v>
      </c>
      <c r="G485" s="9">
        <f t="shared" si="566"/>
        <v>0</v>
      </c>
      <c r="H485" s="9">
        <f t="shared" si="566"/>
        <v>2818.7999999999993</v>
      </c>
      <c r="I485" s="9">
        <f t="shared" si="567"/>
        <v>0</v>
      </c>
      <c r="J485" s="9">
        <f t="shared" si="566"/>
        <v>0</v>
      </c>
      <c r="K485" s="9"/>
      <c r="L485" s="9">
        <f t="shared" si="568"/>
        <v>19326.400000000001</v>
      </c>
      <c r="M485" s="9">
        <f t="shared" si="566"/>
        <v>0</v>
      </c>
      <c r="N485" s="9">
        <f t="shared" si="566"/>
        <v>19326.400000000001</v>
      </c>
    </row>
    <row r="486" spans="1:14" ht="31.5" outlineLevel="3" x14ac:dyDescent="0.25">
      <c r="A486" s="262" t="s">
        <v>516</v>
      </c>
      <c r="B486" s="262" t="s">
        <v>584</v>
      </c>
      <c r="C486" s="262" t="s">
        <v>26</v>
      </c>
      <c r="D486" s="262"/>
      <c r="E486" s="236" t="s">
        <v>27</v>
      </c>
      <c r="F486" s="9">
        <f t="shared" si="566"/>
        <v>2818.7999999999993</v>
      </c>
      <c r="G486" s="9">
        <f t="shared" si="566"/>
        <v>0</v>
      </c>
      <c r="H486" s="9">
        <f t="shared" si="566"/>
        <v>2818.7999999999993</v>
      </c>
      <c r="I486" s="9">
        <f t="shared" si="567"/>
        <v>0</v>
      </c>
      <c r="J486" s="9">
        <f t="shared" si="566"/>
        <v>0</v>
      </c>
      <c r="K486" s="9"/>
      <c r="L486" s="9">
        <f t="shared" si="568"/>
        <v>19326.400000000001</v>
      </c>
      <c r="M486" s="9">
        <f t="shared" si="566"/>
        <v>0</v>
      </c>
      <c r="N486" s="9">
        <f t="shared" si="566"/>
        <v>19326.400000000001</v>
      </c>
    </row>
    <row r="487" spans="1:14" ht="15.75" outlineLevel="4" x14ac:dyDescent="0.25">
      <c r="A487" s="262" t="s">
        <v>516</v>
      </c>
      <c r="B487" s="262" t="s">
        <v>584</v>
      </c>
      <c r="C487" s="262" t="s">
        <v>28</v>
      </c>
      <c r="D487" s="262"/>
      <c r="E487" s="236" t="s">
        <v>29</v>
      </c>
      <c r="F487" s="9">
        <f>F488</f>
        <v>2818.7999999999993</v>
      </c>
      <c r="G487" s="9">
        <f t="shared" si="566"/>
        <v>0</v>
      </c>
      <c r="H487" s="9">
        <f t="shared" si="566"/>
        <v>2818.7999999999993</v>
      </c>
      <c r="I487" s="9">
        <f t="shared" si="567"/>
        <v>0</v>
      </c>
      <c r="J487" s="9">
        <f t="shared" si="566"/>
        <v>0</v>
      </c>
      <c r="K487" s="9"/>
      <c r="L487" s="9">
        <f t="shared" si="568"/>
        <v>19326.400000000001</v>
      </c>
      <c r="M487" s="9">
        <f t="shared" si="566"/>
        <v>0</v>
      </c>
      <c r="N487" s="9">
        <f t="shared" si="566"/>
        <v>19326.400000000001</v>
      </c>
    </row>
    <row r="488" spans="1:14" s="35" customFormat="1" ht="31.5" outlineLevel="5" x14ac:dyDescent="0.25">
      <c r="A488" s="264" t="s">
        <v>516</v>
      </c>
      <c r="B488" s="264" t="s">
        <v>584</v>
      </c>
      <c r="C488" s="264" t="s">
        <v>586</v>
      </c>
      <c r="D488" s="264"/>
      <c r="E488" s="241" t="s">
        <v>436</v>
      </c>
      <c r="F488" s="23">
        <f t="shared" ref="F488:N488" si="569">F489</f>
        <v>2818.7999999999993</v>
      </c>
      <c r="G488" s="23">
        <f t="shared" si="569"/>
        <v>0</v>
      </c>
      <c r="H488" s="23">
        <f t="shared" si="569"/>
        <v>2818.7999999999993</v>
      </c>
      <c r="I488" s="23">
        <f t="shared" si="569"/>
        <v>0</v>
      </c>
      <c r="J488" s="23">
        <f t="shared" si="569"/>
        <v>0</v>
      </c>
      <c r="K488" s="23"/>
      <c r="L488" s="23">
        <f>L489</f>
        <v>19326.400000000001</v>
      </c>
      <c r="M488" s="23">
        <f t="shared" si="569"/>
        <v>0</v>
      </c>
      <c r="N488" s="23">
        <f t="shared" si="569"/>
        <v>19326.400000000001</v>
      </c>
    </row>
    <row r="489" spans="1:14" s="35" customFormat="1" ht="15.75" outlineLevel="7" x14ac:dyDescent="0.25">
      <c r="A489" s="265" t="s">
        <v>516</v>
      </c>
      <c r="B489" s="265" t="s">
        <v>584</v>
      </c>
      <c r="C489" s="265" t="s">
        <v>586</v>
      </c>
      <c r="D489" s="265" t="s">
        <v>116</v>
      </c>
      <c r="E489" s="239" t="s">
        <v>117</v>
      </c>
      <c r="F489" s="24">
        <f>16565.5-13746.7</f>
        <v>2818.7999999999993</v>
      </c>
      <c r="G489" s="24"/>
      <c r="H489" s="24">
        <f>SUM(F489:G489)</f>
        <v>2818.7999999999993</v>
      </c>
      <c r="I489" s="24"/>
      <c r="J489" s="24"/>
      <c r="K489" s="24"/>
      <c r="L489" s="24">
        <v>19326.400000000001</v>
      </c>
      <c r="M489" s="24"/>
      <c r="N489" s="24">
        <f>SUM(L489:M489)</f>
        <v>19326.400000000001</v>
      </c>
    </row>
    <row r="490" spans="1:14" ht="15.75" outlineLevel="1" x14ac:dyDescent="0.25">
      <c r="A490" s="262" t="s">
        <v>516</v>
      </c>
      <c r="B490" s="262" t="s">
        <v>587</v>
      </c>
      <c r="C490" s="262"/>
      <c r="D490" s="262"/>
      <c r="E490" s="236" t="s">
        <v>588</v>
      </c>
      <c r="F490" s="9">
        <f>F491+F496+F507</f>
        <v>8840.7999999999993</v>
      </c>
      <c r="G490" s="9">
        <f t="shared" ref="G490:H490" si="570">G491+G496+G507</f>
        <v>0</v>
      </c>
      <c r="H490" s="9">
        <f t="shared" si="570"/>
        <v>8840.7999999999993</v>
      </c>
      <c r="I490" s="9">
        <f>I491+I496+I507</f>
        <v>7652.5</v>
      </c>
      <c r="J490" s="9">
        <f t="shared" ref="J490" si="571">J491+J496+J507</f>
        <v>0</v>
      </c>
      <c r="K490" s="9">
        <f t="shared" ref="K490" si="572">K491+K496+K507</f>
        <v>7652.5</v>
      </c>
      <c r="L490" s="9">
        <f>L491+L496+L507</f>
        <v>7135.9</v>
      </c>
      <c r="M490" s="9">
        <f t="shared" ref="M490" si="573">M491+M496+M507</f>
        <v>0</v>
      </c>
      <c r="N490" s="9">
        <f t="shared" ref="N490" si="574">N491+N496+N507</f>
        <v>7135.9</v>
      </c>
    </row>
    <row r="491" spans="1:14" ht="31.5" outlineLevel="2" x14ac:dyDescent="0.25">
      <c r="A491" s="262" t="s">
        <v>516</v>
      </c>
      <c r="B491" s="262" t="s">
        <v>587</v>
      </c>
      <c r="C491" s="262" t="s">
        <v>139</v>
      </c>
      <c r="D491" s="262"/>
      <c r="E491" s="236" t="s">
        <v>140</v>
      </c>
      <c r="F491" s="9">
        <f>F492</f>
        <v>779.1</v>
      </c>
      <c r="G491" s="9">
        <f t="shared" ref="G491:H491" si="575">G492</f>
        <v>0</v>
      </c>
      <c r="H491" s="9">
        <f t="shared" si="575"/>
        <v>779.1</v>
      </c>
      <c r="I491" s="9">
        <f t="shared" ref="I491:L491" si="576">I492</f>
        <v>779.1</v>
      </c>
      <c r="J491" s="9">
        <f t="shared" ref="J491" si="577">J492</f>
        <v>0</v>
      </c>
      <c r="K491" s="9">
        <f t="shared" ref="K491" si="578">K492</f>
        <v>779.1</v>
      </c>
      <c r="L491" s="9">
        <f t="shared" si="576"/>
        <v>779.1</v>
      </c>
      <c r="M491" s="9">
        <f t="shared" ref="M491" si="579">M492</f>
        <v>0</v>
      </c>
      <c r="N491" s="9">
        <f t="shared" ref="N491" si="580">N492</f>
        <v>779.1</v>
      </c>
    </row>
    <row r="492" spans="1:14" ht="31.5" outlineLevel="3" x14ac:dyDescent="0.25">
      <c r="A492" s="262" t="s">
        <v>516</v>
      </c>
      <c r="B492" s="262" t="s">
        <v>587</v>
      </c>
      <c r="C492" s="262" t="s">
        <v>153</v>
      </c>
      <c r="D492" s="262"/>
      <c r="E492" s="236" t="s">
        <v>154</v>
      </c>
      <c r="F492" s="9">
        <f t="shared" ref="F492:N494" si="581">F493</f>
        <v>779.1</v>
      </c>
      <c r="G492" s="9">
        <f t="shared" si="581"/>
        <v>0</v>
      </c>
      <c r="H492" s="9">
        <f t="shared" si="581"/>
        <v>779.1</v>
      </c>
      <c r="I492" s="9">
        <f t="shared" ref="I492:I494" si="582">I493</f>
        <v>779.1</v>
      </c>
      <c r="J492" s="9">
        <f t="shared" si="581"/>
        <v>0</v>
      </c>
      <c r="K492" s="9">
        <f t="shared" si="581"/>
        <v>779.1</v>
      </c>
      <c r="L492" s="9">
        <f t="shared" ref="L492:L494" si="583">L493</f>
        <v>779.1</v>
      </c>
      <c r="M492" s="9">
        <f t="shared" si="581"/>
        <v>0</v>
      </c>
      <c r="N492" s="9">
        <f t="shared" si="581"/>
        <v>779.1</v>
      </c>
    </row>
    <row r="493" spans="1:14" ht="31.5" outlineLevel="4" x14ac:dyDescent="0.25">
      <c r="A493" s="262" t="s">
        <v>516</v>
      </c>
      <c r="B493" s="262" t="s">
        <v>587</v>
      </c>
      <c r="C493" s="262" t="s">
        <v>155</v>
      </c>
      <c r="D493" s="262"/>
      <c r="E493" s="236" t="s">
        <v>92</v>
      </c>
      <c r="F493" s="9">
        <f t="shared" si="581"/>
        <v>779.1</v>
      </c>
      <c r="G493" s="9">
        <f t="shared" si="581"/>
        <v>0</v>
      </c>
      <c r="H493" s="9">
        <f t="shared" si="581"/>
        <v>779.1</v>
      </c>
      <c r="I493" s="9">
        <f t="shared" si="582"/>
        <v>779.1</v>
      </c>
      <c r="J493" s="9">
        <f t="shared" si="581"/>
        <v>0</v>
      </c>
      <c r="K493" s="9">
        <f t="shared" si="581"/>
        <v>779.1</v>
      </c>
      <c r="L493" s="9">
        <f t="shared" si="583"/>
        <v>779.1</v>
      </c>
      <c r="M493" s="9">
        <f t="shared" si="581"/>
        <v>0</v>
      </c>
      <c r="N493" s="9">
        <f t="shared" si="581"/>
        <v>779.1</v>
      </c>
    </row>
    <row r="494" spans="1:14" ht="31.5" outlineLevel="5" x14ac:dyDescent="0.25">
      <c r="A494" s="262" t="s">
        <v>516</v>
      </c>
      <c r="B494" s="262" t="s">
        <v>587</v>
      </c>
      <c r="C494" s="262" t="s">
        <v>156</v>
      </c>
      <c r="D494" s="262"/>
      <c r="E494" s="236" t="s">
        <v>157</v>
      </c>
      <c r="F494" s="9">
        <f t="shared" si="581"/>
        <v>779.1</v>
      </c>
      <c r="G494" s="9">
        <f t="shared" si="581"/>
        <v>0</v>
      </c>
      <c r="H494" s="9">
        <f t="shared" si="581"/>
        <v>779.1</v>
      </c>
      <c r="I494" s="9">
        <f t="shared" si="582"/>
        <v>779.1</v>
      </c>
      <c r="J494" s="9">
        <f t="shared" si="581"/>
        <v>0</v>
      </c>
      <c r="K494" s="9">
        <f t="shared" si="581"/>
        <v>779.1</v>
      </c>
      <c r="L494" s="9">
        <f t="shared" si="583"/>
        <v>779.1</v>
      </c>
      <c r="M494" s="9">
        <f t="shared" si="581"/>
        <v>0</v>
      </c>
      <c r="N494" s="9">
        <f t="shared" si="581"/>
        <v>779.1</v>
      </c>
    </row>
    <row r="495" spans="1:14" ht="15.75" outlineLevel="7" x14ac:dyDescent="0.25">
      <c r="A495" s="263" t="s">
        <v>516</v>
      </c>
      <c r="B495" s="263" t="s">
        <v>587</v>
      </c>
      <c r="C495" s="263" t="s">
        <v>156</v>
      </c>
      <c r="D495" s="263" t="s">
        <v>15</v>
      </c>
      <c r="E495" s="155" t="s">
        <v>16</v>
      </c>
      <c r="F495" s="11">
        <v>779.1</v>
      </c>
      <c r="G495" s="11"/>
      <c r="H495" s="11">
        <f>SUM(F495:G495)</f>
        <v>779.1</v>
      </c>
      <c r="I495" s="11">
        <v>779.1</v>
      </c>
      <c r="J495" s="11"/>
      <c r="K495" s="11">
        <f>SUM(I495:J495)</f>
        <v>779.1</v>
      </c>
      <c r="L495" s="11">
        <v>779.1</v>
      </c>
      <c r="M495" s="11"/>
      <c r="N495" s="11">
        <f>SUM(L495:M495)</f>
        <v>779.1</v>
      </c>
    </row>
    <row r="496" spans="1:14" ht="31.5" outlineLevel="2" x14ac:dyDescent="0.25">
      <c r="A496" s="262" t="s">
        <v>516</v>
      </c>
      <c r="B496" s="262" t="s">
        <v>587</v>
      </c>
      <c r="C496" s="262" t="s">
        <v>62</v>
      </c>
      <c r="D496" s="262"/>
      <c r="E496" s="236" t="s">
        <v>63</v>
      </c>
      <c r="F496" s="9">
        <f t="shared" ref="F496:N496" si="584">F497+F503</f>
        <v>3996.9</v>
      </c>
      <c r="G496" s="9">
        <f t="shared" ref="G496:H496" si="585">G497+G503</f>
        <v>0</v>
      </c>
      <c r="H496" s="9">
        <f t="shared" si="585"/>
        <v>3996.9</v>
      </c>
      <c r="I496" s="9">
        <f t="shared" si="584"/>
        <v>3740.9</v>
      </c>
      <c r="J496" s="9">
        <f t="shared" si="584"/>
        <v>0</v>
      </c>
      <c r="K496" s="9">
        <f t="shared" si="584"/>
        <v>3740.9</v>
      </c>
      <c r="L496" s="9">
        <f t="shared" si="584"/>
        <v>3629.6</v>
      </c>
      <c r="M496" s="9">
        <f t="shared" si="584"/>
        <v>0</v>
      </c>
      <c r="N496" s="9">
        <f t="shared" si="584"/>
        <v>3629.6</v>
      </c>
    </row>
    <row r="497" spans="1:14" ht="31.5" outlineLevel="3" x14ac:dyDescent="0.25">
      <c r="A497" s="262" t="s">
        <v>516</v>
      </c>
      <c r="B497" s="262" t="s">
        <v>587</v>
      </c>
      <c r="C497" s="262" t="s">
        <v>247</v>
      </c>
      <c r="D497" s="262"/>
      <c r="E497" s="236" t="s">
        <v>248</v>
      </c>
      <c r="F497" s="9">
        <f t="shared" ref="F497:N497" si="586">F498</f>
        <v>2533.8000000000002</v>
      </c>
      <c r="G497" s="9">
        <f t="shared" si="586"/>
        <v>0</v>
      </c>
      <c r="H497" s="9">
        <f t="shared" si="586"/>
        <v>2533.8000000000002</v>
      </c>
      <c r="I497" s="9">
        <f t="shared" si="586"/>
        <v>2277.8000000000002</v>
      </c>
      <c r="J497" s="9">
        <f t="shared" si="586"/>
        <v>0</v>
      </c>
      <c r="K497" s="9">
        <f t="shared" si="586"/>
        <v>2277.8000000000002</v>
      </c>
      <c r="L497" s="9">
        <f>L498</f>
        <v>2166.5</v>
      </c>
      <c r="M497" s="9">
        <f t="shared" si="586"/>
        <v>0</v>
      </c>
      <c r="N497" s="9">
        <f t="shared" si="586"/>
        <v>2166.5</v>
      </c>
    </row>
    <row r="498" spans="1:14" ht="15.75" outlineLevel="4" x14ac:dyDescent="0.25">
      <c r="A498" s="262" t="s">
        <v>516</v>
      </c>
      <c r="B498" s="262" t="s">
        <v>587</v>
      </c>
      <c r="C498" s="262" t="s">
        <v>249</v>
      </c>
      <c r="D498" s="262"/>
      <c r="E498" s="236" t="s">
        <v>250</v>
      </c>
      <c r="F498" s="9">
        <f t="shared" ref="F498:N498" si="587">F499+F501</f>
        <v>2533.8000000000002</v>
      </c>
      <c r="G498" s="9">
        <f t="shared" ref="G498:H498" si="588">G499+G501</f>
        <v>0</v>
      </c>
      <c r="H498" s="9">
        <f t="shared" si="588"/>
        <v>2533.8000000000002</v>
      </c>
      <c r="I498" s="9">
        <f t="shared" si="587"/>
        <v>2277.8000000000002</v>
      </c>
      <c r="J498" s="9">
        <f t="shared" si="587"/>
        <v>0</v>
      </c>
      <c r="K498" s="9">
        <f t="shared" si="587"/>
        <v>2277.8000000000002</v>
      </c>
      <c r="L498" s="9">
        <f t="shared" si="587"/>
        <v>2166.5</v>
      </c>
      <c r="M498" s="9">
        <f t="shared" si="587"/>
        <v>0</v>
      </c>
      <c r="N498" s="9">
        <f t="shared" si="587"/>
        <v>2166.5</v>
      </c>
    </row>
    <row r="499" spans="1:14" ht="31.5" outlineLevel="5" x14ac:dyDescent="0.25">
      <c r="A499" s="262" t="s">
        <v>516</v>
      </c>
      <c r="B499" s="262" t="s">
        <v>587</v>
      </c>
      <c r="C499" s="262" t="s">
        <v>251</v>
      </c>
      <c r="D499" s="262"/>
      <c r="E499" s="236" t="s">
        <v>69</v>
      </c>
      <c r="F499" s="9">
        <f t="shared" ref="F499:N499" si="589">F500</f>
        <v>1420.9</v>
      </c>
      <c r="G499" s="9">
        <f t="shared" si="589"/>
        <v>0</v>
      </c>
      <c r="H499" s="9">
        <f t="shared" si="589"/>
        <v>1420.9</v>
      </c>
      <c r="I499" s="9">
        <f t="shared" si="589"/>
        <v>1420.9</v>
      </c>
      <c r="J499" s="9">
        <f t="shared" si="589"/>
        <v>0</v>
      </c>
      <c r="K499" s="9">
        <f t="shared" si="589"/>
        <v>1420.9</v>
      </c>
      <c r="L499" s="9">
        <f t="shared" si="589"/>
        <v>1420.9</v>
      </c>
      <c r="M499" s="9">
        <f t="shared" si="589"/>
        <v>0</v>
      </c>
      <c r="N499" s="9">
        <f t="shared" si="589"/>
        <v>1420.9</v>
      </c>
    </row>
    <row r="500" spans="1:14" ht="31.5" outlineLevel="7" x14ac:dyDescent="0.25">
      <c r="A500" s="263" t="s">
        <v>516</v>
      </c>
      <c r="B500" s="263" t="s">
        <v>587</v>
      </c>
      <c r="C500" s="263" t="s">
        <v>251</v>
      </c>
      <c r="D500" s="263" t="s">
        <v>70</v>
      </c>
      <c r="E500" s="155" t="s">
        <v>71</v>
      </c>
      <c r="F500" s="11">
        <v>1420.9</v>
      </c>
      <c r="G500" s="11"/>
      <c r="H500" s="11">
        <f>SUM(F500:G500)</f>
        <v>1420.9</v>
      </c>
      <c r="I500" s="11">
        <v>1420.9</v>
      </c>
      <c r="J500" s="11"/>
      <c r="K500" s="11">
        <f>SUM(I500:J500)</f>
        <v>1420.9</v>
      </c>
      <c r="L500" s="11">
        <v>1420.9</v>
      </c>
      <c r="M500" s="11"/>
      <c r="N500" s="11">
        <f>SUM(L500:M500)</f>
        <v>1420.9</v>
      </c>
    </row>
    <row r="501" spans="1:14" ht="15.75" outlineLevel="5" x14ac:dyDescent="0.25">
      <c r="A501" s="262" t="s">
        <v>516</v>
      </c>
      <c r="B501" s="262" t="s">
        <v>587</v>
      </c>
      <c r="C501" s="262" t="s">
        <v>252</v>
      </c>
      <c r="D501" s="262"/>
      <c r="E501" s="236" t="s">
        <v>253</v>
      </c>
      <c r="F501" s="9">
        <f t="shared" ref="F501:N501" si="590">F502</f>
        <v>1112.9000000000001</v>
      </c>
      <c r="G501" s="9">
        <f t="shared" si="590"/>
        <v>0</v>
      </c>
      <c r="H501" s="9">
        <f t="shared" si="590"/>
        <v>1112.9000000000001</v>
      </c>
      <c r="I501" s="9">
        <f t="shared" si="590"/>
        <v>856.9</v>
      </c>
      <c r="J501" s="9">
        <f t="shared" si="590"/>
        <v>0</v>
      </c>
      <c r="K501" s="9">
        <f t="shared" si="590"/>
        <v>856.9</v>
      </c>
      <c r="L501" s="9">
        <f>L502</f>
        <v>745.6</v>
      </c>
      <c r="M501" s="9">
        <f t="shared" si="590"/>
        <v>0</v>
      </c>
      <c r="N501" s="9">
        <f t="shared" si="590"/>
        <v>745.6</v>
      </c>
    </row>
    <row r="502" spans="1:14" ht="15.75" outlineLevel="7" x14ac:dyDescent="0.25">
      <c r="A502" s="263" t="s">
        <v>516</v>
      </c>
      <c r="B502" s="263" t="s">
        <v>587</v>
      </c>
      <c r="C502" s="263" t="s">
        <v>252</v>
      </c>
      <c r="D502" s="263" t="s">
        <v>21</v>
      </c>
      <c r="E502" s="155" t="s">
        <v>22</v>
      </c>
      <c r="F502" s="11">
        <v>1112.9000000000001</v>
      </c>
      <c r="G502" s="11"/>
      <c r="H502" s="11">
        <f>SUM(F502:G502)</f>
        <v>1112.9000000000001</v>
      </c>
      <c r="I502" s="11">
        <v>856.9</v>
      </c>
      <c r="J502" s="11"/>
      <c r="K502" s="11">
        <f>SUM(I502:J502)</f>
        <v>856.9</v>
      </c>
      <c r="L502" s="11">
        <v>745.6</v>
      </c>
      <c r="M502" s="11"/>
      <c r="N502" s="11">
        <f>SUM(L502:M502)</f>
        <v>745.6</v>
      </c>
    </row>
    <row r="503" spans="1:14" ht="31.5" outlineLevel="3" x14ac:dyDescent="0.25">
      <c r="A503" s="262" t="s">
        <v>516</v>
      </c>
      <c r="B503" s="262" t="s">
        <v>587</v>
      </c>
      <c r="C503" s="262" t="s">
        <v>254</v>
      </c>
      <c r="D503" s="262"/>
      <c r="E503" s="236" t="s">
        <v>255</v>
      </c>
      <c r="F503" s="9">
        <f t="shared" ref="F503:N505" si="591">F504</f>
        <v>1463.1</v>
      </c>
      <c r="G503" s="9">
        <f t="shared" si="591"/>
        <v>0</v>
      </c>
      <c r="H503" s="9">
        <f t="shared" si="591"/>
        <v>1463.1</v>
      </c>
      <c r="I503" s="9">
        <f t="shared" ref="I503:I505" si="592">I504</f>
        <v>1463.1</v>
      </c>
      <c r="J503" s="9">
        <f t="shared" si="591"/>
        <v>0</v>
      </c>
      <c r="K503" s="9">
        <f t="shared" si="591"/>
        <v>1463.1</v>
      </c>
      <c r="L503" s="9">
        <f t="shared" ref="L503:L505" si="593">L504</f>
        <v>1463.1</v>
      </c>
      <c r="M503" s="9">
        <f t="shared" si="591"/>
        <v>0</v>
      </c>
      <c r="N503" s="9">
        <f t="shared" si="591"/>
        <v>1463.1</v>
      </c>
    </row>
    <row r="504" spans="1:14" ht="31.5" outlineLevel="4" x14ac:dyDescent="0.25">
      <c r="A504" s="262" t="s">
        <v>516</v>
      </c>
      <c r="B504" s="262" t="s">
        <v>587</v>
      </c>
      <c r="C504" s="262" t="s">
        <v>256</v>
      </c>
      <c r="D504" s="262"/>
      <c r="E504" s="236" t="s">
        <v>257</v>
      </c>
      <c r="F504" s="9">
        <f t="shared" si="591"/>
        <v>1463.1</v>
      </c>
      <c r="G504" s="9">
        <f t="shared" si="591"/>
        <v>0</v>
      </c>
      <c r="H504" s="9">
        <f t="shared" si="591"/>
        <v>1463.1</v>
      </c>
      <c r="I504" s="9">
        <f t="shared" si="592"/>
        <v>1463.1</v>
      </c>
      <c r="J504" s="9">
        <f t="shared" si="591"/>
        <v>0</v>
      </c>
      <c r="K504" s="9">
        <f t="shared" si="591"/>
        <v>1463.1</v>
      </c>
      <c r="L504" s="9">
        <f t="shared" si="593"/>
        <v>1463.1</v>
      </c>
      <c r="M504" s="9">
        <f t="shared" si="591"/>
        <v>0</v>
      </c>
      <c r="N504" s="9">
        <f t="shared" si="591"/>
        <v>1463.1</v>
      </c>
    </row>
    <row r="505" spans="1:14" ht="31.5" outlineLevel="5" x14ac:dyDescent="0.25">
      <c r="A505" s="262" t="s">
        <v>516</v>
      </c>
      <c r="B505" s="262" t="s">
        <v>587</v>
      </c>
      <c r="C505" s="262" t="s">
        <v>258</v>
      </c>
      <c r="D505" s="262"/>
      <c r="E505" s="236" t="s">
        <v>69</v>
      </c>
      <c r="F505" s="9">
        <f t="shared" si="591"/>
        <v>1463.1</v>
      </c>
      <c r="G505" s="9">
        <f t="shared" si="591"/>
        <v>0</v>
      </c>
      <c r="H505" s="9">
        <f t="shared" si="591"/>
        <v>1463.1</v>
      </c>
      <c r="I505" s="9">
        <f t="shared" si="592"/>
        <v>1463.1</v>
      </c>
      <c r="J505" s="9">
        <f t="shared" si="591"/>
        <v>0</v>
      </c>
      <c r="K505" s="9">
        <f t="shared" si="591"/>
        <v>1463.1</v>
      </c>
      <c r="L505" s="9">
        <f t="shared" si="593"/>
        <v>1463.1</v>
      </c>
      <c r="M505" s="9">
        <f t="shared" si="591"/>
        <v>0</v>
      </c>
      <c r="N505" s="9">
        <f t="shared" si="591"/>
        <v>1463.1</v>
      </c>
    </row>
    <row r="506" spans="1:14" ht="31.5" outlineLevel="7" x14ac:dyDescent="0.25">
      <c r="A506" s="263" t="s">
        <v>516</v>
      </c>
      <c r="B506" s="263" t="s">
        <v>587</v>
      </c>
      <c r="C506" s="263" t="s">
        <v>258</v>
      </c>
      <c r="D506" s="263" t="s">
        <v>70</v>
      </c>
      <c r="E506" s="155" t="s">
        <v>71</v>
      </c>
      <c r="F506" s="11">
        <v>1463.1</v>
      </c>
      <c r="G506" s="11"/>
      <c r="H506" s="11">
        <f>SUM(F506:G506)</f>
        <v>1463.1</v>
      </c>
      <c r="I506" s="11">
        <v>1463.1</v>
      </c>
      <c r="J506" s="11"/>
      <c r="K506" s="11">
        <f>SUM(I506:J506)</f>
        <v>1463.1</v>
      </c>
      <c r="L506" s="11">
        <v>1463.1</v>
      </c>
      <c r="M506" s="11"/>
      <c r="N506" s="11">
        <f>SUM(L506:M506)</f>
        <v>1463.1</v>
      </c>
    </row>
    <row r="507" spans="1:14" ht="31.5" outlineLevel="2" x14ac:dyDescent="0.25">
      <c r="A507" s="262" t="s">
        <v>516</v>
      </c>
      <c r="B507" s="262" t="s">
        <v>587</v>
      </c>
      <c r="C507" s="262" t="s">
        <v>24</v>
      </c>
      <c r="D507" s="262"/>
      <c r="E507" s="236" t="s">
        <v>25</v>
      </c>
      <c r="F507" s="9">
        <f t="shared" ref="F507:N507" si="594">F508+F514</f>
        <v>4064.8</v>
      </c>
      <c r="G507" s="9">
        <f t="shared" ref="G507:H507" si="595">G508+G514</f>
        <v>0</v>
      </c>
      <c r="H507" s="9">
        <f t="shared" si="595"/>
        <v>4064.8</v>
      </c>
      <c r="I507" s="9">
        <f t="shared" si="594"/>
        <v>3132.5</v>
      </c>
      <c r="J507" s="9">
        <f t="shared" si="594"/>
        <v>0</v>
      </c>
      <c r="K507" s="9">
        <f t="shared" si="594"/>
        <v>3132.5</v>
      </c>
      <c r="L507" s="9">
        <f t="shared" si="594"/>
        <v>2727.2</v>
      </c>
      <c r="M507" s="9">
        <f t="shared" si="594"/>
        <v>0</v>
      </c>
      <c r="N507" s="9">
        <f t="shared" si="594"/>
        <v>2727.2</v>
      </c>
    </row>
    <row r="508" spans="1:14" ht="31.5" outlineLevel="3" x14ac:dyDescent="0.25">
      <c r="A508" s="262" t="s">
        <v>516</v>
      </c>
      <c r="B508" s="262" t="s">
        <v>587</v>
      </c>
      <c r="C508" s="262" t="s">
        <v>26</v>
      </c>
      <c r="D508" s="262"/>
      <c r="E508" s="236" t="s">
        <v>27</v>
      </c>
      <c r="F508" s="9">
        <f t="shared" ref="F508:N508" si="596">F509</f>
        <v>1564.8000000000002</v>
      </c>
      <c r="G508" s="9">
        <f t="shared" si="596"/>
        <v>0</v>
      </c>
      <c r="H508" s="9">
        <f t="shared" si="596"/>
        <v>1564.8000000000002</v>
      </c>
      <c r="I508" s="9">
        <f t="shared" si="596"/>
        <v>1207.5</v>
      </c>
      <c r="J508" s="9">
        <f t="shared" si="596"/>
        <v>0</v>
      </c>
      <c r="K508" s="9">
        <f t="shared" si="596"/>
        <v>1207.5</v>
      </c>
      <c r="L508" s="9">
        <f>L509</f>
        <v>1052.2</v>
      </c>
      <c r="M508" s="9">
        <f t="shared" si="596"/>
        <v>0</v>
      </c>
      <c r="N508" s="9">
        <f t="shared" si="596"/>
        <v>1052.2</v>
      </c>
    </row>
    <row r="509" spans="1:14" ht="18.75" customHeight="1" outlineLevel="4" x14ac:dyDescent="0.25">
      <c r="A509" s="262" t="s">
        <v>516</v>
      </c>
      <c r="B509" s="262" t="s">
        <v>587</v>
      </c>
      <c r="C509" s="262" t="s">
        <v>259</v>
      </c>
      <c r="D509" s="262"/>
      <c r="E509" s="236" t="s">
        <v>260</v>
      </c>
      <c r="F509" s="9">
        <f t="shared" ref="F509:N509" si="597">F510+F512</f>
        <v>1564.8000000000002</v>
      </c>
      <c r="G509" s="9">
        <f t="shared" ref="G509:H509" si="598">G510+G512</f>
        <v>0</v>
      </c>
      <c r="H509" s="9">
        <f t="shared" si="598"/>
        <v>1564.8000000000002</v>
      </c>
      <c r="I509" s="9">
        <f t="shared" si="597"/>
        <v>1207.5</v>
      </c>
      <c r="J509" s="9">
        <f t="shared" si="597"/>
        <v>0</v>
      </c>
      <c r="K509" s="9">
        <f t="shared" si="597"/>
        <v>1207.5</v>
      </c>
      <c r="L509" s="9">
        <f t="shared" si="597"/>
        <v>1052.2</v>
      </c>
      <c r="M509" s="9">
        <f t="shared" si="597"/>
        <v>0</v>
      </c>
      <c r="N509" s="9">
        <f t="shared" si="597"/>
        <v>1052.2</v>
      </c>
    </row>
    <row r="510" spans="1:14" ht="15.75" outlineLevel="5" x14ac:dyDescent="0.25">
      <c r="A510" s="262" t="s">
        <v>516</v>
      </c>
      <c r="B510" s="262" t="s">
        <v>587</v>
      </c>
      <c r="C510" s="262" t="s">
        <v>261</v>
      </c>
      <c r="D510" s="262"/>
      <c r="E510" s="236" t="s">
        <v>262</v>
      </c>
      <c r="F510" s="9">
        <f t="shared" ref="F510:N510" si="599">F511</f>
        <v>11.4</v>
      </c>
      <c r="G510" s="9">
        <f t="shared" si="599"/>
        <v>0</v>
      </c>
      <c r="H510" s="9">
        <f t="shared" si="599"/>
        <v>11.4</v>
      </c>
      <c r="I510" s="9">
        <f t="shared" si="599"/>
        <v>11.4</v>
      </c>
      <c r="J510" s="9">
        <f t="shared" si="599"/>
        <v>0</v>
      </c>
      <c r="K510" s="9">
        <f t="shared" si="599"/>
        <v>11.4</v>
      </c>
      <c r="L510" s="9">
        <f t="shared" si="599"/>
        <v>11.4</v>
      </c>
      <c r="M510" s="9">
        <f t="shared" si="599"/>
        <v>0</v>
      </c>
      <c r="N510" s="9">
        <f t="shared" si="599"/>
        <v>11.4</v>
      </c>
    </row>
    <row r="511" spans="1:14" ht="15.75" outlineLevel="7" x14ac:dyDescent="0.25">
      <c r="A511" s="263" t="s">
        <v>516</v>
      </c>
      <c r="B511" s="263" t="s">
        <v>587</v>
      </c>
      <c r="C511" s="263" t="s">
        <v>261</v>
      </c>
      <c r="D511" s="263" t="s">
        <v>7</v>
      </c>
      <c r="E511" s="155" t="s">
        <v>8</v>
      </c>
      <c r="F511" s="11">
        <v>11.4</v>
      </c>
      <c r="G511" s="11"/>
      <c r="H511" s="11">
        <f>SUM(F511:G511)</f>
        <v>11.4</v>
      </c>
      <c r="I511" s="11">
        <v>11.4</v>
      </c>
      <c r="J511" s="11"/>
      <c r="K511" s="11">
        <f>SUM(I511:J511)</f>
        <v>11.4</v>
      </c>
      <c r="L511" s="11">
        <v>11.4</v>
      </c>
      <c r="M511" s="11"/>
      <c r="N511" s="11">
        <f>SUM(L511:M511)</f>
        <v>11.4</v>
      </c>
    </row>
    <row r="512" spans="1:14" ht="31.5" outlineLevel="5" x14ac:dyDescent="0.25">
      <c r="A512" s="262" t="s">
        <v>516</v>
      </c>
      <c r="B512" s="262" t="s">
        <v>587</v>
      </c>
      <c r="C512" s="262" t="s">
        <v>263</v>
      </c>
      <c r="D512" s="262"/>
      <c r="E512" s="236" t="s">
        <v>264</v>
      </c>
      <c r="F512" s="9">
        <f t="shared" ref="F512:N512" si="600">F513</f>
        <v>1553.4</v>
      </c>
      <c r="G512" s="9">
        <f t="shared" si="600"/>
        <v>0</v>
      </c>
      <c r="H512" s="9">
        <f t="shared" si="600"/>
        <v>1553.4</v>
      </c>
      <c r="I512" s="9">
        <f t="shared" si="600"/>
        <v>1196.0999999999999</v>
      </c>
      <c r="J512" s="9">
        <f t="shared" si="600"/>
        <v>0</v>
      </c>
      <c r="K512" s="9">
        <f t="shared" si="600"/>
        <v>1196.0999999999999</v>
      </c>
      <c r="L512" s="9">
        <f>L513</f>
        <v>1040.8</v>
      </c>
      <c r="M512" s="9">
        <f t="shared" si="600"/>
        <v>0</v>
      </c>
      <c r="N512" s="9">
        <f t="shared" si="600"/>
        <v>1040.8</v>
      </c>
    </row>
    <row r="513" spans="1:14" ht="15.75" outlineLevel="7" x14ac:dyDescent="0.25">
      <c r="A513" s="263" t="s">
        <v>516</v>
      </c>
      <c r="B513" s="263" t="s">
        <v>587</v>
      </c>
      <c r="C513" s="263" t="s">
        <v>263</v>
      </c>
      <c r="D513" s="263" t="s">
        <v>21</v>
      </c>
      <c r="E513" s="155" t="s">
        <v>22</v>
      </c>
      <c r="F513" s="11">
        <v>1553.4</v>
      </c>
      <c r="G513" s="11"/>
      <c r="H513" s="11">
        <f>SUM(F513:G513)</f>
        <v>1553.4</v>
      </c>
      <c r="I513" s="11">
        <v>1196.0999999999999</v>
      </c>
      <c r="J513" s="11"/>
      <c r="K513" s="11">
        <f>SUM(I513:J513)</f>
        <v>1196.0999999999999</v>
      </c>
      <c r="L513" s="11">
        <v>1040.8</v>
      </c>
      <c r="M513" s="11"/>
      <c r="N513" s="11">
        <f>SUM(L513:M513)</f>
        <v>1040.8</v>
      </c>
    </row>
    <row r="514" spans="1:14" ht="15.75" outlineLevel="3" x14ac:dyDescent="0.25">
      <c r="A514" s="262" t="s">
        <v>516</v>
      </c>
      <c r="B514" s="262" t="s">
        <v>587</v>
      </c>
      <c r="C514" s="262" t="s">
        <v>265</v>
      </c>
      <c r="D514" s="262"/>
      <c r="E514" s="236" t="s">
        <v>266</v>
      </c>
      <c r="F514" s="9">
        <f t="shared" ref="F514:N516" si="601">F515</f>
        <v>2500</v>
      </c>
      <c r="G514" s="9">
        <f t="shared" si="601"/>
        <v>0</v>
      </c>
      <c r="H514" s="9">
        <f t="shared" si="601"/>
        <v>2500</v>
      </c>
      <c r="I514" s="9">
        <f t="shared" ref="I514:I516" si="602">I515</f>
        <v>1925</v>
      </c>
      <c r="J514" s="9">
        <f t="shared" si="601"/>
        <v>0</v>
      </c>
      <c r="K514" s="9">
        <f t="shared" si="601"/>
        <v>1925</v>
      </c>
      <c r="L514" s="9">
        <f t="shared" ref="L514:L516" si="603">L515</f>
        <v>1675</v>
      </c>
      <c r="M514" s="9">
        <f t="shared" si="601"/>
        <v>0</v>
      </c>
      <c r="N514" s="9">
        <f t="shared" si="601"/>
        <v>1675</v>
      </c>
    </row>
    <row r="515" spans="1:14" ht="31.5" outlineLevel="4" x14ac:dyDescent="0.25">
      <c r="A515" s="262" t="s">
        <v>516</v>
      </c>
      <c r="B515" s="262" t="s">
        <v>587</v>
      </c>
      <c r="C515" s="262" t="s">
        <v>267</v>
      </c>
      <c r="D515" s="262"/>
      <c r="E515" s="236" t="s">
        <v>268</v>
      </c>
      <c r="F515" s="9">
        <f t="shared" si="601"/>
        <v>2500</v>
      </c>
      <c r="G515" s="9">
        <f t="shared" si="601"/>
        <v>0</v>
      </c>
      <c r="H515" s="9">
        <f t="shared" si="601"/>
        <v>2500</v>
      </c>
      <c r="I515" s="9">
        <f t="shared" si="602"/>
        <v>1925</v>
      </c>
      <c r="J515" s="9">
        <f t="shared" si="601"/>
        <v>0</v>
      </c>
      <c r="K515" s="9">
        <f t="shared" si="601"/>
        <v>1925</v>
      </c>
      <c r="L515" s="9">
        <f t="shared" si="603"/>
        <v>1675</v>
      </c>
      <c r="M515" s="9">
        <f t="shared" si="601"/>
        <v>0</v>
      </c>
      <c r="N515" s="9">
        <f t="shared" si="601"/>
        <v>1675</v>
      </c>
    </row>
    <row r="516" spans="1:14" ht="15.75" outlineLevel="5" x14ac:dyDescent="0.25">
      <c r="A516" s="262" t="s">
        <v>516</v>
      </c>
      <c r="B516" s="262" t="s">
        <v>587</v>
      </c>
      <c r="C516" s="262" t="s">
        <v>269</v>
      </c>
      <c r="D516" s="262"/>
      <c r="E516" s="236" t="s">
        <v>270</v>
      </c>
      <c r="F516" s="9">
        <f t="shared" si="601"/>
        <v>2500</v>
      </c>
      <c r="G516" s="9">
        <f t="shared" si="601"/>
        <v>0</v>
      </c>
      <c r="H516" s="9">
        <f t="shared" si="601"/>
        <v>2500</v>
      </c>
      <c r="I516" s="9">
        <f t="shared" si="602"/>
        <v>1925</v>
      </c>
      <c r="J516" s="9">
        <f t="shared" si="601"/>
        <v>0</v>
      </c>
      <c r="K516" s="9">
        <f t="shared" si="601"/>
        <v>1925</v>
      </c>
      <c r="L516" s="9">
        <f t="shared" si="603"/>
        <v>1675</v>
      </c>
      <c r="M516" s="9">
        <f t="shared" si="601"/>
        <v>0</v>
      </c>
      <c r="N516" s="9">
        <f t="shared" si="601"/>
        <v>1675</v>
      </c>
    </row>
    <row r="517" spans="1:14" ht="15.75" outlineLevel="7" x14ac:dyDescent="0.25">
      <c r="A517" s="263" t="s">
        <v>516</v>
      </c>
      <c r="B517" s="263" t="s">
        <v>587</v>
      </c>
      <c r="C517" s="263" t="s">
        <v>269</v>
      </c>
      <c r="D517" s="263" t="s">
        <v>21</v>
      </c>
      <c r="E517" s="155" t="s">
        <v>22</v>
      </c>
      <c r="F517" s="11">
        <v>2500</v>
      </c>
      <c r="G517" s="11"/>
      <c r="H517" s="11">
        <f>SUM(F517:G517)</f>
        <v>2500</v>
      </c>
      <c r="I517" s="11">
        <v>1925</v>
      </c>
      <c r="J517" s="11"/>
      <c r="K517" s="11">
        <f>SUM(I517:J517)</f>
        <v>1925</v>
      </c>
      <c r="L517" s="11">
        <v>1675</v>
      </c>
      <c r="M517" s="11"/>
      <c r="N517" s="11">
        <f>SUM(L517:M517)</f>
        <v>1675</v>
      </c>
    </row>
    <row r="518" spans="1:14" ht="15.75" outlineLevel="7" x14ac:dyDescent="0.25">
      <c r="A518" s="262" t="s">
        <v>516</v>
      </c>
      <c r="B518" s="262" t="s">
        <v>589</v>
      </c>
      <c r="C518" s="263"/>
      <c r="D518" s="263"/>
      <c r="E518" s="237" t="s">
        <v>590</v>
      </c>
      <c r="F518" s="9">
        <f t="shared" ref="F518:N521" si="604">F519</f>
        <v>4859.6547</v>
      </c>
      <c r="G518" s="9">
        <f t="shared" si="604"/>
        <v>36539.645000000004</v>
      </c>
      <c r="H518" s="9">
        <f t="shared" si="604"/>
        <v>41399.299700000003</v>
      </c>
      <c r="I518" s="9">
        <f t="shared" si="604"/>
        <v>4859.6499999999996</v>
      </c>
      <c r="J518" s="9">
        <f t="shared" si="604"/>
        <v>0</v>
      </c>
      <c r="K518" s="9">
        <f t="shared" si="604"/>
        <v>4859.6499999999996</v>
      </c>
      <c r="L518" s="9">
        <f t="shared" ref="L518:L521" si="605">L519</f>
        <v>4859.6499999999996</v>
      </c>
      <c r="M518" s="9">
        <f t="shared" si="604"/>
        <v>0</v>
      </c>
      <c r="N518" s="9">
        <f t="shared" si="604"/>
        <v>4859.6499999999996</v>
      </c>
    </row>
    <row r="519" spans="1:14" ht="15.75" outlineLevel="1" x14ac:dyDescent="0.25">
      <c r="A519" s="262" t="s">
        <v>516</v>
      </c>
      <c r="B519" s="262" t="s">
        <v>591</v>
      </c>
      <c r="C519" s="262"/>
      <c r="D519" s="262"/>
      <c r="E519" s="236" t="s">
        <v>592</v>
      </c>
      <c r="F519" s="9">
        <f t="shared" si="604"/>
        <v>4859.6547</v>
      </c>
      <c r="G519" s="9">
        <f t="shared" si="604"/>
        <v>36539.645000000004</v>
      </c>
      <c r="H519" s="9">
        <f t="shared" si="604"/>
        <v>41399.299700000003</v>
      </c>
      <c r="I519" s="9">
        <f t="shared" si="604"/>
        <v>4859.6499999999996</v>
      </c>
      <c r="J519" s="9">
        <f t="shared" si="604"/>
        <v>0</v>
      </c>
      <c r="K519" s="9">
        <f t="shared" si="604"/>
        <v>4859.6499999999996</v>
      </c>
      <c r="L519" s="9">
        <f t="shared" si="605"/>
        <v>4859.6499999999996</v>
      </c>
      <c r="M519" s="9">
        <f t="shared" si="604"/>
        <v>0</v>
      </c>
      <c r="N519" s="9">
        <f t="shared" si="604"/>
        <v>4859.6499999999996</v>
      </c>
    </row>
    <row r="520" spans="1:14" ht="17.25" customHeight="1" outlineLevel="2" x14ac:dyDescent="0.25">
      <c r="A520" s="262" t="s">
        <v>516</v>
      </c>
      <c r="B520" s="262" t="s">
        <v>591</v>
      </c>
      <c r="C520" s="262" t="s">
        <v>271</v>
      </c>
      <c r="D520" s="262"/>
      <c r="E520" s="236" t="s">
        <v>272</v>
      </c>
      <c r="F520" s="9">
        <f t="shared" si="604"/>
        <v>4859.6547</v>
      </c>
      <c r="G520" s="9">
        <f t="shared" si="604"/>
        <v>36539.645000000004</v>
      </c>
      <c r="H520" s="9">
        <f t="shared" si="604"/>
        <v>41399.299700000003</v>
      </c>
      <c r="I520" s="9">
        <f t="shared" si="604"/>
        <v>4859.6499999999996</v>
      </c>
      <c r="J520" s="9">
        <f t="shared" si="604"/>
        <v>0</v>
      </c>
      <c r="K520" s="9">
        <f t="shared" si="604"/>
        <v>4859.6499999999996</v>
      </c>
      <c r="L520" s="9">
        <f t="shared" si="605"/>
        <v>4859.6499999999996</v>
      </c>
      <c r="M520" s="9">
        <f t="shared" si="604"/>
        <v>0</v>
      </c>
      <c r="N520" s="9">
        <f t="shared" si="604"/>
        <v>4859.6499999999996</v>
      </c>
    </row>
    <row r="521" spans="1:14" ht="15.75" outlineLevel="3" x14ac:dyDescent="0.25">
      <c r="A521" s="262" t="s">
        <v>516</v>
      </c>
      <c r="B521" s="262" t="s">
        <v>591</v>
      </c>
      <c r="C521" s="262" t="s">
        <v>273</v>
      </c>
      <c r="D521" s="262"/>
      <c r="E521" s="236" t="s">
        <v>274</v>
      </c>
      <c r="F521" s="9">
        <f t="shared" si="604"/>
        <v>4859.6547</v>
      </c>
      <c r="G521" s="9">
        <f>G522</f>
        <v>36539.645000000004</v>
      </c>
      <c r="H521" s="9">
        <f t="shared" si="604"/>
        <v>41399.299700000003</v>
      </c>
      <c r="I521" s="9">
        <f t="shared" si="604"/>
        <v>4859.6499999999996</v>
      </c>
      <c r="J521" s="9">
        <f t="shared" si="604"/>
        <v>0</v>
      </c>
      <c r="K521" s="9">
        <f t="shared" si="604"/>
        <v>4859.6499999999996</v>
      </c>
      <c r="L521" s="9">
        <f t="shared" si="605"/>
        <v>4859.6499999999996</v>
      </c>
      <c r="M521" s="9">
        <f t="shared" si="604"/>
        <v>0</v>
      </c>
      <c r="N521" s="9">
        <f t="shared" si="604"/>
        <v>4859.6499999999996</v>
      </c>
    </row>
    <row r="522" spans="1:14" ht="31.5" outlineLevel="4" x14ac:dyDescent="0.25">
      <c r="A522" s="262" t="s">
        <v>516</v>
      </c>
      <c r="B522" s="262" t="s">
        <v>591</v>
      </c>
      <c r="C522" s="262" t="s">
        <v>275</v>
      </c>
      <c r="D522" s="262"/>
      <c r="E522" s="236" t="s">
        <v>276</v>
      </c>
      <c r="F522" s="9">
        <f>F533</f>
        <v>4859.6547</v>
      </c>
      <c r="G522" s="9">
        <f>G533+G525+G529+G523</f>
        <v>36539.645000000004</v>
      </c>
      <c r="H522" s="9">
        <f t="shared" ref="H522:N522" si="606">H533+H525+H529+H523</f>
        <v>41399.299700000003</v>
      </c>
      <c r="I522" s="9">
        <f t="shared" si="606"/>
        <v>4859.6499999999996</v>
      </c>
      <c r="J522" s="9">
        <f t="shared" si="606"/>
        <v>0</v>
      </c>
      <c r="K522" s="9">
        <f t="shared" si="606"/>
        <v>4859.6499999999996</v>
      </c>
      <c r="L522" s="9">
        <f t="shared" si="606"/>
        <v>4859.6499999999996</v>
      </c>
      <c r="M522" s="9">
        <f t="shared" si="606"/>
        <v>0</v>
      </c>
      <c r="N522" s="9">
        <f t="shared" si="606"/>
        <v>4859.6499999999996</v>
      </c>
    </row>
    <row r="523" spans="1:14" ht="15.75" outlineLevel="4" x14ac:dyDescent="0.25">
      <c r="A523" s="262" t="s">
        <v>516</v>
      </c>
      <c r="B523" s="262" t="s">
        <v>591</v>
      </c>
      <c r="C523" s="262" t="s">
        <v>877</v>
      </c>
      <c r="D523" s="262"/>
      <c r="E523" s="236" t="s">
        <v>878</v>
      </c>
      <c r="F523" s="9"/>
      <c r="G523" s="9">
        <f>G524</f>
        <v>6500</v>
      </c>
      <c r="H523" s="9">
        <f>H524</f>
        <v>6500</v>
      </c>
      <c r="I523" s="9"/>
      <c r="J523" s="9"/>
      <c r="K523" s="9"/>
      <c r="L523" s="9"/>
      <c r="M523" s="9"/>
      <c r="N523" s="9"/>
    </row>
    <row r="524" spans="1:14" ht="31.5" outlineLevel="4" x14ac:dyDescent="0.25">
      <c r="A524" s="263" t="s">
        <v>516</v>
      </c>
      <c r="B524" s="263" t="s">
        <v>591</v>
      </c>
      <c r="C524" s="263" t="s">
        <v>877</v>
      </c>
      <c r="D524" s="263" t="s">
        <v>70</v>
      </c>
      <c r="E524" s="155" t="s">
        <v>71</v>
      </c>
      <c r="F524" s="9"/>
      <c r="G524" s="221">
        <v>6500</v>
      </c>
      <c r="H524" s="11">
        <f t="shared" ref="H524" si="607">SUM(F524:G524)</f>
        <v>6500</v>
      </c>
      <c r="I524" s="9"/>
      <c r="J524" s="9"/>
      <c r="K524" s="9"/>
      <c r="L524" s="9"/>
      <c r="M524" s="9"/>
      <c r="N524" s="9"/>
    </row>
    <row r="525" spans="1:14" ht="20.25" customHeight="1" outlineLevel="4" x14ac:dyDescent="0.25">
      <c r="A525" s="262" t="s">
        <v>516</v>
      </c>
      <c r="B525" s="262" t="s">
        <v>591</v>
      </c>
      <c r="C525" s="262" t="s">
        <v>861</v>
      </c>
      <c r="D525" s="262"/>
      <c r="E525" s="236" t="s">
        <v>862</v>
      </c>
      <c r="F525" s="9"/>
      <c r="G525" s="9">
        <f t="shared" ref="G525:H525" si="608">G526</f>
        <v>7509.9112500000001</v>
      </c>
      <c r="H525" s="9">
        <f t="shared" si="608"/>
        <v>7509.9112500000001</v>
      </c>
      <c r="I525" s="9"/>
      <c r="J525" s="9"/>
      <c r="K525" s="9"/>
      <c r="L525" s="9"/>
      <c r="M525" s="9"/>
      <c r="N525" s="9"/>
    </row>
    <row r="526" spans="1:14" ht="15.75" outlineLevel="4" x14ac:dyDescent="0.25">
      <c r="A526" s="263" t="s">
        <v>516</v>
      </c>
      <c r="B526" s="263" t="s">
        <v>591</v>
      </c>
      <c r="C526" s="263" t="s">
        <v>861</v>
      </c>
      <c r="D526" s="263" t="s">
        <v>116</v>
      </c>
      <c r="E526" s="155" t="s">
        <v>117</v>
      </c>
      <c r="F526" s="9"/>
      <c r="G526" s="11">
        <f t="shared" ref="G526:H526" si="609">G528</f>
        <v>7509.9112500000001</v>
      </c>
      <c r="H526" s="11">
        <f t="shared" si="609"/>
        <v>7509.9112500000001</v>
      </c>
      <c r="I526" s="9"/>
      <c r="J526" s="9"/>
      <c r="K526" s="9"/>
      <c r="L526" s="9"/>
      <c r="M526" s="9"/>
      <c r="N526" s="9"/>
    </row>
    <row r="527" spans="1:14" ht="15.75" outlineLevel="4" x14ac:dyDescent="0.25">
      <c r="A527" s="262"/>
      <c r="B527" s="262"/>
      <c r="C527" s="263"/>
      <c r="D527" s="263"/>
      <c r="E527" s="155" t="s">
        <v>464</v>
      </c>
      <c r="F527" s="9"/>
      <c r="G527" s="11"/>
      <c r="H527" s="11"/>
      <c r="I527" s="9"/>
      <c r="J527" s="9"/>
      <c r="K527" s="9"/>
      <c r="L527" s="9"/>
      <c r="M527" s="9"/>
      <c r="N527" s="9"/>
    </row>
    <row r="528" spans="1:14" ht="31.5" outlineLevel="4" x14ac:dyDescent="0.25">
      <c r="A528" s="262"/>
      <c r="B528" s="262"/>
      <c r="C528" s="263"/>
      <c r="D528" s="263"/>
      <c r="E528" s="155" t="s">
        <v>863</v>
      </c>
      <c r="F528" s="9"/>
      <c r="G528" s="13">
        <v>7509.9112500000001</v>
      </c>
      <c r="H528" s="13">
        <f>SUM(F528:G528)</f>
        <v>7509.9112500000001</v>
      </c>
      <c r="I528" s="9"/>
      <c r="J528" s="9"/>
      <c r="K528" s="9"/>
      <c r="L528" s="9"/>
      <c r="M528" s="9"/>
      <c r="N528" s="9"/>
    </row>
    <row r="529" spans="1:14" s="35" customFormat="1" ht="19.5" customHeight="1" outlineLevel="4" x14ac:dyDescent="0.25">
      <c r="A529" s="264" t="s">
        <v>516</v>
      </c>
      <c r="B529" s="264" t="s">
        <v>591</v>
      </c>
      <c r="C529" s="264" t="s">
        <v>861</v>
      </c>
      <c r="D529" s="264"/>
      <c r="E529" s="238" t="s">
        <v>864</v>
      </c>
      <c r="F529" s="23"/>
      <c r="G529" s="23">
        <f t="shared" ref="G529:H529" si="610">G530</f>
        <v>22529.733749999999</v>
      </c>
      <c r="H529" s="23">
        <f t="shared" si="610"/>
        <v>22529.733749999999</v>
      </c>
      <c r="I529" s="23"/>
      <c r="J529" s="23"/>
      <c r="K529" s="23"/>
      <c r="L529" s="23"/>
      <c r="M529" s="23"/>
      <c r="N529" s="23"/>
    </row>
    <row r="530" spans="1:14" s="35" customFormat="1" ht="15.75" outlineLevel="4" x14ac:dyDescent="0.25">
      <c r="A530" s="265" t="s">
        <v>516</v>
      </c>
      <c r="B530" s="265" t="s">
        <v>591</v>
      </c>
      <c r="C530" s="265" t="s">
        <v>861</v>
      </c>
      <c r="D530" s="265" t="s">
        <v>116</v>
      </c>
      <c r="E530" s="239" t="s">
        <v>117</v>
      </c>
      <c r="F530" s="23"/>
      <c r="G530" s="24">
        <f t="shared" ref="G530:H530" si="611">G532</f>
        <v>22529.733749999999</v>
      </c>
      <c r="H530" s="24">
        <f t="shared" si="611"/>
        <v>22529.733749999999</v>
      </c>
      <c r="I530" s="23"/>
      <c r="J530" s="23"/>
      <c r="K530" s="23"/>
      <c r="L530" s="23"/>
      <c r="M530" s="23"/>
      <c r="N530" s="23"/>
    </row>
    <row r="531" spans="1:14" s="35" customFormat="1" ht="15.75" outlineLevel="4" x14ac:dyDescent="0.25">
      <c r="A531" s="264"/>
      <c r="B531" s="264"/>
      <c r="C531" s="265"/>
      <c r="D531" s="265"/>
      <c r="E531" s="239" t="s">
        <v>464</v>
      </c>
      <c r="F531" s="23"/>
      <c r="G531" s="24"/>
      <c r="H531" s="24"/>
      <c r="I531" s="23"/>
      <c r="J531" s="23"/>
      <c r="K531" s="23"/>
      <c r="L531" s="23"/>
      <c r="M531" s="23"/>
      <c r="N531" s="23"/>
    </row>
    <row r="532" spans="1:14" s="35" customFormat="1" ht="31.5" outlineLevel="4" x14ac:dyDescent="0.25">
      <c r="A532" s="264"/>
      <c r="B532" s="264"/>
      <c r="C532" s="265"/>
      <c r="D532" s="265"/>
      <c r="E532" s="239" t="s">
        <v>863</v>
      </c>
      <c r="F532" s="23"/>
      <c r="G532" s="34">
        <v>22529.733749999999</v>
      </c>
      <c r="H532" s="34">
        <f>SUM(F532:G532)</f>
        <v>22529.733749999999</v>
      </c>
      <c r="I532" s="23"/>
      <c r="J532" s="23"/>
      <c r="K532" s="23"/>
      <c r="L532" s="23"/>
      <c r="M532" s="23"/>
      <c r="N532" s="23"/>
    </row>
    <row r="533" spans="1:14" ht="31.5" outlineLevel="5" x14ac:dyDescent="0.25">
      <c r="A533" s="262" t="s">
        <v>516</v>
      </c>
      <c r="B533" s="262" t="s">
        <v>591</v>
      </c>
      <c r="C533" s="262" t="s">
        <v>277</v>
      </c>
      <c r="D533" s="262"/>
      <c r="E533" s="236" t="s">
        <v>444</v>
      </c>
      <c r="F533" s="9">
        <f>F534+F538</f>
        <v>4859.6547</v>
      </c>
      <c r="G533" s="9">
        <f t="shared" ref="G533:H533" si="612">G534+G538</f>
        <v>0</v>
      </c>
      <c r="H533" s="9">
        <f t="shared" si="612"/>
        <v>4859.6547</v>
      </c>
      <c r="I533" s="9">
        <f>I534+I538</f>
        <v>4859.6499999999996</v>
      </c>
      <c r="J533" s="9">
        <f t="shared" ref="J533" si="613">J534+J538</f>
        <v>0</v>
      </c>
      <c r="K533" s="9">
        <f t="shared" ref="K533" si="614">K534+K538</f>
        <v>4859.6499999999996</v>
      </c>
      <c r="L533" s="9">
        <f>L534+L538</f>
        <v>4859.6499999999996</v>
      </c>
      <c r="M533" s="9">
        <f t="shared" ref="M533" si="615">M534+M538</f>
        <v>0</v>
      </c>
      <c r="N533" s="9">
        <f t="shared" ref="N533" si="616">N534+N538</f>
        <v>4859.6499999999996</v>
      </c>
    </row>
    <row r="534" spans="1:14" ht="15.75" outlineLevel="7" x14ac:dyDescent="0.25">
      <c r="A534" s="263" t="s">
        <v>516</v>
      </c>
      <c r="B534" s="263" t="s">
        <v>591</v>
      </c>
      <c r="C534" s="263" t="s">
        <v>277</v>
      </c>
      <c r="D534" s="263" t="s">
        <v>116</v>
      </c>
      <c r="E534" s="155" t="s">
        <v>117</v>
      </c>
      <c r="F534" s="13">
        <f>F536+F537</f>
        <v>4859.6547</v>
      </c>
      <c r="G534" s="13">
        <f t="shared" ref="G534:N534" si="617">G536+G537</f>
        <v>0</v>
      </c>
      <c r="H534" s="13">
        <f t="shared" si="617"/>
        <v>4859.6547</v>
      </c>
      <c r="I534" s="13">
        <f t="shared" si="617"/>
        <v>4666.0556999999999</v>
      </c>
      <c r="J534" s="13">
        <f t="shared" si="617"/>
        <v>0</v>
      </c>
      <c r="K534" s="13">
        <f t="shared" si="617"/>
        <v>4666.0556999999999</v>
      </c>
      <c r="L534" s="13">
        <f t="shared" si="617"/>
        <v>0</v>
      </c>
      <c r="M534" s="13">
        <f t="shared" si="617"/>
        <v>0</v>
      </c>
      <c r="N534" s="13">
        <f t="shared" si="617"/>
        <v>0</v>
      </c>
    </row>
    <row r="535" spans="1:14" ht="15.75" outlineLevel="7" x14ac:dyDescent="0.25">
      <c r="A535" s="263"/>
      <c r="B535" s="263"/>
      <c r="C535" s="263"/>
      <c r="D535" s="263"/>
      <c r="E535" s="155" t="s">
        <v>464</v>
      </c>
      <c r="F535" s="13"/>
      <c r="G535" s="13"/>
      <c r="H535" s="13"/>
      <c r="I535" s="11"/>
      <c r="J535" s="13"/>
      <c r="K535" s="13"/>
      <c r="L535" s="11"/>
      <c r="M535" s="13"/>
      <c r="N535" s="13"/>
    </row>
    <row r="536" spans="1:14" ht="31.5" outlineLevel="7" x14ac:dyDescent="0.25">
      <c r="A536" s="263"/>
      <c r="B536" s="263"/>
      <c r="C536" s="263"/>
      <c r="D536" s="263"/>
      <c r="E536" s="155" t="s">
        <v>838</v>
      </c>
      <c r="F536" s="13">
        <v>4859.6547</v>
      </c>
      <c r="G536" s="13"/>
      <c r="H536" s="13">
        <f>SUM(F536:G536)</f>
        <v>4859.6547</v>
      </c>
      <c r="I536" s="11"/>
      <c r="J536" s="13"/>
      <c r="K536" s="13"/>
      <c r="L536" s="11"/>
      <c r="M536" s="13"/>
      <c r="N536" s="13"/>
    </row>
    <row r="537" spans="1:14" ht="31.5" outlineLevel="7" x14ac:dyDescent="0.25">
      <c r="A537" s="263"/>
      <c r="B537" s="263"/>
      <c r="C537" s="263"/>
      <c r="D537" s="263"/>
      <c r="E537" s="155" t="s">
        <v>839</v>
      </c>
      <c r="F537" s="11"/>
      <c r="G537" s="11"/>
      <c r="H537" s="11"/>
      <c r="I537" s="11">
        <v>4666.0556999999999</v>
      </c>
      <c r="J537" s="11"/>
      <c r="K537" s="11">
        <f>SUM(I537:J537)</f>
        <v>4666.0556999999999</v>
      </c>
      <c r="L537" s="11"/>
      <c r="M537" s="11"/>
      <c r="N537" s="11"/>
    </row>
    <row r="538" spans="1:14" ht="31.5" outlineLevel="5" x14ac:dyDescent="0.25">
      <c r="A538" s="263" t="s">
        <v>516</v>
      </c>
      <c r="B538" s="263" t="s">
        <v>591</v>
      </c>
      <c r="C538" s="263" t="s">
        <v>277</v>
      </c>
      <c r="D538" s="263" t="s">
        <v>70</v>
      </c>
      <c r="E538" s="155" t="s">
        <v>71</v>
      </c>
      <c r="F538" s="9"/>
      <c r="G538" s="11"/>
      <c r="H538" s="11">
        <f>SUM(F538:G538)</f>
        <v>0</v>
      </c>
      <c r="I538" s="11">
        <v>193.5943</v>
      </c>
      <c r="J538" s="11"/>
      <c r="K538" s="11">
        <f>SUM(I538:J538)</f>
        <v>193.5943</v>
      </c>
      <c r="L538" s="11">
        <v>4859.6499999999996</v>
      </c>
      <c r="M538" s="11"/>
      <c r="N538" s="11">
        <f>SUM(L538:M538)</f>
        <v>4859.6499999999996</v>
      </c>
    </row>
    <row r="539" spans="1:14" ht="15.75" outlineLevel="7" x14ac:dyDescent="0.25">
      <c r="A539" s="263"/>
      <c r="B539" s="263"/>
      <c r="C539" s="263"/>
      <c r="D539" s="263"/>
      <c r="E539" s="155"/>
      <c r="F539" s="11"/>
      <c r="G539" s="11"/>
      <c r="H539" s="11"/>
      <c r="I539" s="11"/>
      <c r="J539" s="11"/>
      <c r="K539" s="11"/>
      <c r="L539" s="16"/>
      <c r="M539" s="11"/>
      <c r="N539" s="11"/>
    </row>
    <row r="540" spans="1:14" ht="31.5" x14ac:dyDescent="0.25">
      <c r="A540" s="262" t="s">
        <v>593</v>
      </c>
      <c r="B540" s="262"/>
      <c r="C540" s="262"/>
      <c r="D540" s="262"/>
      <c r="E540" s="236" t="s">
        <v>594</v>
      </c>
      <c r="F540" s="9">
        <f>F542+F550+F558+F565</f>
        <v>15205.7</v>
      </c>
      <c r="G540" s="9">
        <f t="shared" ref="G540:H540" si="618">G542+G550+G558+G565</f>
        <v>0</v>
      </c>
      <c r="H540" s="9">
        <f t="shared" si="618"/>
        <v>15205.7</v>
      </c>
      <c r="I540" s="9">
        <f>I542+I550+I558+I565</f>
        <v>14226.600000000002</v>
      </c>
      <c r="J540" s="9">
        <f t="shared" ref="J540:K540" si="619">J542+J550+J558+J565</f>
        <v>0</v>
      </c>
      <c r="K540" s="9">
        <f t="shared" si="619"/>
        <v>14226.600000000002</v>
      </c>
      <c r="L540" s="9">
        <f>L542+L550+L558+L565</f>
        <v>14732.600000000002</v>
      </c>
      <c r="M540" s="9">
        <f t="shared" ref="M540:N540" si="620">M542+M550+M558+M565</f>
        <v>0</v>
      </c>
      <c r="N540" s="9">
        <f t="shared" si="620"/>
        <v>14732.600000000002</v>
      </c>
    </row>
    <row r="541" spans="1:14" ht="15.75" x14ac:dyDescent="0.25">
      <c r="A541" s="262" t="s">
        <v>593</v>
      </c>
      <c r="B541" s="262" t="s">
        <v>502</v>
      </c>
      <c r="C541" s="262"/>
      <c r="D541" s="262"/>
      <c r="E541" s="237" t="s">
        <v>503</v>
      </c>
      <c r="F541" s="9">
        <f>F542+F550</f>
        <v>12991.800000000001</v>
      </c>
      <c r="G541" s="9">
        <f t="shared" ref="G541:H541" si="621">G542+G550</f>
        <v>0</v>
      </c>
      <c r="H541" s="9">
        <f t="shared" si="621"/>
        <v>12991.800000000001</v>
      </c>
      <c r="I541" s="9">
        <f>I542+I550</f>
        <v>13480.400000000001</v>
      </c>
      <c r="J541" s="9">
        <f t="shared" ref="J541" si="622">J542+J550</f>
        <v>0</v>
      </c>
      <c r="K541" s="9">
        <f t="shared" ref="K541" si="623">K542+K550</f>
        <v>13480.400000000001</v>
      </c>
      <c r="L541" s="9">
        <f>L542+L550</f>
        <v>13988.500000000002</v>
      </c>
      <c r="M541" s="9">
        <f t="shared" ref="M541" si="624">M542+M550</f>
        <v>0</v>
      </c>
      <c r="N541" s="9">
        <f t="shared" ref="N541" si="625">N542+N550</f>
        <v>13988.500000000002</v>
      </c>
    </row>
    <row r="542" spans="1:14" ht="30.75" customHeight="1" outlineLevel="1" x14ac:dyDescent="0.25">
      <c r="A542" s="262" t="s">
        <v>593</v>
      </c>
      <c r="B542" s="262" t="s">
        <v>520</v>
      </c>
      <c r="C542" s="262"/>
      <c r="D542" s="262"/>
      <c r="E542" s="236" t="s">
        <v>521</v>
      </c>
      <c r="F542" s="9">
        <f t="shared" ref="F542:N545" si="626">F543</f>
        <v>12916.2</v>
      </c>
      <c r="G542" s="9">
        <f t="shared" si="626"/>
        <v>0</v>
      </c>
      <c r="H542" s="9">
        <f t="shared" si="626"/>
        <v>12916.2</v>
      </c>
      <c r="I542" s="9">
        <f t="shared" ref="I542:I545" si="627">I543</f>
        <v>13404.800000000001</v>
      </c>
      <c r="J542" s="9">
        <f t="shared" si="626"/>
        <v>0</v>
      </c>
      <c r="K542" s="9">
        <f t="shared" si="626"/>
        <v>13404.800000000001</v>
      </c>
      <c r="L542" s="9">
        <f t="shared" ref="L542:L545" si="628">L543</f>
        <v>13912.900000000001</v>
      </c>
      <c r="M542" s="9">
        <f t="shared" si="626"/>
        <v>0</v>
      </c>
      <c r="N542" s="9">
        <f t="shared" si="626"/>
        <v>13912.900000000001</v>
      </c>
    </row>
    <row r="543" spans="1:14" ht="31.5" outlineLevel="2" x14ac:dyDescent="0.25">
      <c r="A543" s="262" t="s">
        <v>593</v>
      </c>
      <c r="B543" s="262" t="s">
        <v>520</v>
      </c>
      <c r="C543" s="262" t="s">
        <v>139</v>
      </c>
      <c r="D543" s="262"/>
      <c r="E543" s="236" t="s">
        <v>140</v>
      </c>
      <c r="F543" s="9">
        <f t="shared" si="626"/>
        <v>12916.2</v>
      </c>
      <c r="G543" s="9">
        <f t="shared" si="626"/>
        <v>0</v>
      </c>
      <c r="H543" s="9">
        <f t="shared" si="626"/>
        <v>12916.2</v>
      </c>
      <c r="I543" s="9">
        <f t="shared" si="627"/>
        <v>13404.800000000001</v>
      </c>
      <c r="J543" s="9">
        <f t="shared" si="626"/>
        <v>0</v>
      </c>
      <c r="K543" s="9">
        <f t="shared" si="626"/>
        <v>13404.800000000001</v>
      </c>
      <c r="L543" s="9">
        <f t="shared" si="628"/>
        <v>13912.900000000001</v>
      </c>
      <c r="M543" s="9">
        <f t="shared" si="626"/>
        <v>0</v>
      </c>
      <c r="N543" s="9">
        <f t="shared" si="626"/>
        <v>13912.900000000001</v>
      </c>
    </row>
    <row r="544" spans="1:14" ht="31.5" outlineLevel="3" x14ac:dyDescent="0.25">
      <c r="A544" s="262" t="s">
        <v>593</v>
      </c>
      <c r="B544" s="262" t="s">
        <v>520</v>
      </c>
      <c r="C544" s="262" t="s">
        <v>153</v>
      </c>
      <c r="D544" s="262"/>
      <c r="E544" s="236" t="s">
        <v>154</v>
      </c>
      <c r="F544" s="9">
        <f t="shared" si="626"/>
        <v>12916.2</v>
      </c>
      <c r="G544" s="9">
        <f t="shared" si="626"/>
        <v>0</v>
      </c>
      <c r="H544" s="9">
        <f t="shared" si="626"/>
        <v>12916.2</v>
      </c>
      <c r="I544" s="9">
        <f t="shared" si="627"/>
        <v>13404.800000000001</v>
      </c>
      <c r="J544" s="9">
        <f t="shared" si="626"/>
        <v>0</v>
      </c>
      <c r="K544" s="9">
        <f t="shared" si="626"/>
        <v>13404.800000000001</v>
      </c>
      <c r="L544" s="9">
        <f t="shared" si="628"/>
        <v>13912.900000000001</v>
      </c>
      <c r="M544" s="9">
        <f t="shared" si="626"/>
        <v>0</v>
      </c>
      <c r="N544" s="9">
        <f t="shared" si="626"/>
        <v>13912.900000000001</v>
      </c>
    </row>
    <row r="545" spans="1:14" ht="31.5" outlineLevel="4" x14ac:dyDescent="0.25">
      <c r="A545" s="262" t="s">
        <v>593</v>
      </c>
      <c r="B545" s="262" t="s">
        <v>520</v>
      </c>
      <c r="C545" s="262" t="s">
        <v>223</v>
      </c>
      <c r="D545" s="262"/>
      <c r="E545" s="236" t="s">
        <v>39</v>
      </c>
      <c r="F545" s="9">
        <f t="shared" si="626"/>
        <v>12916.2</v>
      </c>
      <c r="G545" s="9">
        <f t="shared" si="626"/>
        <v>0</v>
      </c>
      <c r="H545" s="9">
        <f t="shared" si="626"/>
        <v>12916.2</v>
      </c>
      <c r="I545" s="9">
        <f t="shared" si="627"/>
        <v>13404.800000000001</v>
      </c>
      <c r="J545" s="9">
        <f t="shared" si="626"/>
        <v>0</v>
      </c>
      <c r="K545" s="9">
        <f t="shared" si="626"/>
        <v>13404.800000000001</v>
      </c>
      <c r="L545" s="9">
        <f t="shared" si="628"/>
        <v>13912.900000000001</v>
      </c>
      <c r="M545" s="9">
        <f t="shared" si="626"/>
        <v>0</v>
      </c>
      <c r="N545" s="9">
        <f t="shared" si="626"/>
        <v>13912.900000000001</v>
      </c>
    </row>
    <row r="546" spans="1:14" ht="15.75" outlineLevel="5" x14ac:dyDescent="0.25">
      <c r="A546" s="262" t="s">
        <v>593</v>
      </c>
      <c r="B546" s="262" t="s">
        <v>520</v>
      </c>
      <c r="C546" s="262" t="s">
        <v>278</v>
      </c>
      <c r="D546" s="262"/>
      <c r="E546" s="236" t="s">
        <v>41</v>
      </c>
      <c r="F546" s="9">
        <f>F547+F548+F549</f>
        <v>12916.2</v>
      </c>
      <c r="G546" s="9">
        <f t="shared" ref="G546:H546" si="629">G547+G548+G549</f>
        <v>0</v>
      </c>
      <c r="H546" s="9">
        <f t="shared" si="629"/>
        <v>12916.2</v>
      </c>
      <c r="I546" s="9">
        <f t="shared" ref="I546:L546" si="630">I547+I548+I549</f>
        <v>13404.800000000001</v>
      </c>
      <c r="J546" s="9">
        <f t="shared" ref="J546" si="631">J547+J548+J549</f>
        <v>0</v>
      </c>
      <c r="K546" s="9">
        <f t="shared" ref="K546" si="632">K547+K548+K549</f>
        <v>13404.800000000001</v>
      </c>
      <c r="L546" s="9">
        <f t="shared" si="630"/>
        <v>13912.900000000001</v>
      </c>
      <c r="M546" s="9">
        <f t="shared" ref="M546" si="633">M547+M548+M549</f>
        <v>0</v>
      </c>
      <c r="N546" s="9">
        <f t="shared" ref="N546" si="634">N547+N548+N549</f>
        <v>13912.900000000001</v>
      </c>
    </row>
    <row r="547" spans="1:14" ht="47.25" outlineLevel="7" x14ac:dyDescent="0.25">
      <c r="A547" s="263" t="s">
        <v>593</v>
      </c>
      <c r="B547" s="263" t="s">
        <v>520</v>
      </c>
      <c r="C547" s="263" t="s">
        <v>278</v>
      </c>
      <c r="D547" s="263" t="s">
        <v>4</v>
      </c>
      <c r="E547" s="155" t="s">
        <v>5</v>
      </c>
      <c r="F547" s="11">
        <v>12213.4</v>
      </c>
      <c r="G547" s="11"/>
      <c r="H547" s="11">
        <f t="shared" ref="H547:H549" si="635">SUM(F547:G547)</f>
        <v>12213.4</v>
      </c>
      <c r="I547" s="11">
        <v>12702</v>
      </c>
      <c r="J547" s="11"/>
      <c r="K547" s="11">
        <f t="shared" ref="K547:K549" si="636">SUM(I547:J547)</f>
        <v>12702</v>
      </c>
      <c r="L547" s="11">
        <v>13210.1</v>
      </c>
      <c r="M547" s="11"/>
      <c r="N547" s="11">
        <f t="shared" ref="N547:N549" si="637">SUM(L547:M547)</f>
        <v>13210.1</v>
      </c>
    </row>
    <row r="548" spans="1:14" ht="15.75" outlineLevel="7" x14ac:dyDescent="0.25">
      <c r="A548" s="263" t="s">
        <v>593</v>
      </c>
      <c r="B548" s="263" t="s">
        <v>520</v>
      </c>
      <c r="C548" s="263" t="s">
        <v>278</v>
      </c>
      <c r="D548" s="263" t="s">
        <v>7</v>
      </c>
      <c r="E548" s="155" t="s">
        <v>8</v>
      </c>
      <c r="F548" s="11">
        <v>700.6</v>
      </c>
      <c r="G548" s="11"/>
      <c r="H548" s="11">
        <f t="shared" si="635"/>
        <v>700.6</v>
      </c>
      <c r="I548" s="11">
        <v>700.6</v>
      </c>
      <c r="J548" s="11"/>
      <c r="K548" s="11">
        <f t="shared" si="636"/>
        <v>700.6</v>
      </c>
      <c r="L548" s="11">
        <v>700.6</v>
      </c>
      <c r="M548" s="11"/>
      <c r="N548" s="11">
        <f t="shared" si="637"/>
        <v>700.6</v>
      </c>
    </row>
    <row r="549" spans="1:14" ht="15.75" outlineLevel="7" x14ac:dyDescent="0.25">
      <c r="A549" s="263" t="s">
        <v>593</v>
      </c>
      <c r="B549" s="263" t="s">
        <v>520</v>
      </c>
      <c r="C549" s="263" t="s">
        <v>278</v>
      </c>
      <c r="D549" s="263" t="s">
        <v>15</v>
      </c>
      <c r="E549" s="155" t="s">
        <v>16</v>
      </c>
      <c r="F549" s="11">
        <v>2.2000000000000002</v>
      </c>
      <c r="G549" s="11"/>
      <c r="H549" s="11">
        <f t="shared" si="635"/>
        <v>2.2000000000000002</v>
      </c>
      <c r="I549" s="11">
        <v>2.2000000000000002</v>
      </c>
      <c r="J549" s="11"/>
      <c r="K549" s="11">
        <f t="shared" si="636"/>
        <v>2.2000000000000002</v>
      </c>
      <c r="L549" s="11">
        <v>2.2000000000000002</v>
      </c>
      <c r="M549" s="11"/>
      <c r="N549" s="11">
        <f t="shared" si="637"/>
        <v>2.2000000000000002</v>
      </c>
    </row>
    <row r="550" spans="1:14" ht="15.75" outlineLevel="1" x14ac:dyDescent="0.25">
      <c r="A550" s="262" t="s">
        <v>593</v>
      </c>
      <c r="B550" s="262" t="s">
        <v>506</v>
      </c>
      <c r="C550" s="262"/>
      <c r="D550" s="262"/>
      <c r="E550" s="236" t="s">
        <v>507</v>
      </c>
      <c r="F550" s="9">
        <f t="shared" ref="F550:N553" si="638">F551</f>
        <v>75.599999999999994</v>
      </c>
      <c r="G550" s="9">
        <f t="shared" si="638"/>
        <v>0</v>
      </c>
      <c r="H550" s="9">
        <f t="shared" si="638"/>
        <v>75.599999999999994</v>
      </c>
      <c r="I550" s="9">
        <f t="shared" ref="I550:I553" si="639">I551</f>
        <v>75.599999999999994</v>
      </c>
      <c r="J550" s="9">
        <f t="shared" si="638"/>
        <v>0</v>
      </c>
      <c r="K550" s="9">
        <f t="shared" si="638"/>
        <v>75.599999999999994</v>
      </c>
      <c r="L550" s="9">
        <f t="shared" ref="L550:L553" si="640">L551</f>
        <v>75.599999999999994</v>
      </c>
      <c r="M550" s="9">
        <f t="shared" si="638"/>
        <v>0</v>
      </c>
      <c r="N550" s="9">
        <f t="shared" si="638"/>
        <v>75.599999999999994</v>
      </c>
    </row>
    <row r="551" spans="1:14" ht="31.5" outlineLevel="2" x14ac:dyDescent="0.25">
      <c r="A551" s="262" t="s">
        <v>593</v>
      </c>
      <c r="B551" s="262" t="s">
        <v>506</v>
      </c>
      <c r="C551" s="262" t="s">
        <v>34</v>
      </c>
      <c r="D551" s="262"/>
      <c r="E551" s="236" t="s">
        <v>35</v>
      </c>
      <c r="F551" s="9">
        <f t="shared" si="638"/>
        <v>75.599999999999994</v>
      </c>
      <c r="G551" s="9">
        <f t="shared" si="638"/>
        <v>0</v>
      </c>
      <c r="H551" s="9">
        <f t="shared" si="638"/>
        <v>75.599999999999994</v>
      </c>
      <c r="I551" s="9">
        <f t="shared" si="639"/>
        <v>75.599999999999994</v>
      </c>
      <c r="J551" s="9">
        <f t="shared" si="638"/>
        <v>0</v>
      </c>
      <c r="K551" s="9">
        <f t="shared" si="638"/>
        <v>75.599999999999994</v>
      </c>
      <c r="L551" s="9">
        <f t="shared" si="640"/>
        <v>75.599999999999994</v>
      </c>
      <c r="M551" s="9">
        <f t="shared" si="638"/>
        <v>0</v>
      </c>
      <c r="N551" s="9">
        <f t="shared" si="638"/>
        <v>75.599999999999994</v>
      </c>
    </row>
    <row r="552" spans="1:14" ht="15.75" outlineLevel="3" x14ac:dyDescent="0.25">
      <c r="A552" s="262" t="s">
        <v>593</v>
      </c>
      <c r="B552" s="262" t="s">
        <v>506</v>
      </c>
      <c r="C552" s="262" t="s">
        <v>76</v>
      </c>
      <c r="D552" s="262"/>
      <c r="E552" s="236" t="s">
        <v>77</v>
      </c>
      <c r="F552" s="9">
        <f t="shared" si="638"/>
        <v>75.599999999999994</v>
      </c>
      <c r="G552" s="9">
        <f t="shared" si="638"/>
        <v>0</v>
      </c>
      <c r="H552" s="9">
        <f t="shared" si="638"/>
        <v>75.599999999999994</v>
      </c>
      <c r="I552" s="9">
        <f t="shared" si="639"/>
        <v>75.599999999999994</v>
      </c>
      <c r="J552" s="9">
        <f t="shared" si="638"/>
        <v>0</v>
      </c>
      <c r="K552" s="9">
        <f t="shared" si="638"/>
        <v>75.599999999999994</v>
      </c>
      <c r="L552" s="9">
        <f t="shared" si="640"/>
        <v>75.599999999999994</v>
      </c>
      <c r="M552" s="9">
        <f t="shared" si="638"/>
        <v>0</v>
      </c>
      <c r="N552" s="9">
        <f t="shared" si="638"/>
        <v>75.599999999999994</v>
      </c>
    </row>
    <row r="553" spans="1:14" ht="30.75" customHeight="1" outlineLevel="4" x14ac:dyDescent="0.25">
      <c r="A553" s="262" t="s">
        <v>593</v>
      </c>
      <c r="B553" s="262" t="s">
        <v>506</v>
      </c>
      <c r="C553" s="262" t="s">
        <v>78</v>
      </c>
      <c r="D553" s="262"/>
      <c r="E553" s="236" t="s">
        <v>79</v>
      </c>
      <c r="F553" s="9">
        <f t="shared" si="638"/>
        <v>75.599999999999994</v>
      </c>
      <c r="G553" s="9">
        <f t="shared" si="638"/>
        <v>0</v>
      </c>
      <c r="H553" s="9">
        <f t="shared" si="638"/>
        <v>75.599999999999994</v>
      </c>
      <c r="I553" s="9">
        <f t="shared" si="639"/>
        <v>75.599999999999994</v>
      </c>
      <c r="J553" s="9">
        <f t="shared" si="638"/>
        <v>0</v>
      </c>
      <c r="K553" s="9">
        <f t="shared" si="638"/>
        <v>75.599999999999994</v>
      </c>
      <c r="L553" s="9">
        <f t="shared" si="640"/>
        <v>75.599999999999994</v>
      </c>
      <c r="M553" s="9">
        <f t="shared" si="638"/>
        <v>0</v>
      </c>
      <c r="N553" s="9">
        <f t="shared" si="638"/>
        <v>75.599999999999994</v>
      </c>
    </row>
    <row r="554" spans="1:14" ht="15.75" outlineLevel="5" x14ac:dyDescent="0.25">
      <c r="A554" s="262" t="s">
        <v>593</v>
      </c>
      <c r="B554" s="262" t="s">
        <v>506</v>
      </c>
      <c r="C554" s="262" t="s">
        <v>80</v>
      </c>
      <c r="D554" s="262"/>
      <c r="E554" s="236" t="s">
        <v>81</v>
      </c>
      <c r="F554" s="9">
        <f t="shared" ref="F554:N554" si="641">F555+F556</f>
        <v>75.599999999999994</v>
      </c>
      <c r="G554" s="9">
        <f t="shared" ref="G554:H554" si="642">G555+G556</f>
        <v>0</v>
      </c>
      <c r="H554" s="9">
        <f t="shared" si="642"/>
        <v>75.599999999999994</v>
      </c>
      <c r="I554" s="9">
        <f t="shared" si="641"/>
        <v>75.599999999999994</v>
      </c>
      <c r="J554" s="9">
        <f t="shared" si="641"/>
        <v>0</v>
      </c>
      <c r="K554" s="9">
        <f t="shared" si="641"/>
        <v>75.599999999999994</v>
      </c>
      <c r="L554" s="9">
        <f t="shared" si="641"/>
        <v>75.599999999999994</v>
      </c>
      <c r="M554" s="9">
        <f t="shared" si="641"/>
        <v>0</v>
      </c>
      <c r="N554" s="9">
        <f t="shared" si="641"/>
        <v>75.599999999999994</v>
      </c>
    </row>
    <row r="555" spans="1:14" ht="47.25" outlineLevel="7" x14ac:dyDescent="0.25">
      <c r="A555" s="263" t="s">
        <v>593</v>
      </c>
      <c r="B555" s="263" t="s">
        <v>506</v>
      </c>
      <c r="C555" s="263" t="s">
        <v>80</v>
      </c>
      <c r="D555" s="263" t="s">
        <v>4</v>
      </c>
      <c r="E555" s="155" t="s">
        <v>5</v>
      </c>
      <c r="F555" s="11">
        <v>18</v>
      </c>
      <c r="G555" s="11"/>
      <c r="H555" s="11">
        <f t="shared" ref="H555:H556" si="643">SUM(F555:G555)</f>
        <v>18</v>
      </c>
      <c r="I555" s="11">
        <v>18</v>
      </c>
      <c r="J555" s="11"/>
      <c r="K555" s="11">
        <f t="shared" ref="K555:K556" si="644">SUM(I555:J555)</f>
        <v>18</v>
      </c>
      <c r="L555" s="11">
        <v>18</v>
      </c>
      <c r="M555" s="11"/>
      <c r="N555" s="11">
        <f t="shared" ref="N555:N556" si="645">SUM(L555:M555)</f>
        <v>18</v>
      </c>
    </row>
    <row r="556" spans="1:14" ht="15.75" outlineLevel="7" x14ac:dyDescent="0.25">
      <c r="A556" s="263" t="s">
        <v>593</v>
      </c>
      <c r="B556" s="263" t="s">
        <v>506</v>
      </c>
      <c r="C556" s="263" t="s">
        <v>80</v>
      </c>
      <c r="D556" s="263" t="s">
        <v>7</v>
      </c>
      <c r="E556" s="155" t="s">
        <v>8</v>
      </c>
      <c r="F556" s="11">
        <v>57.6</v>
      </c>
      <c r="G556" s="11"/>
      <c r="H556" s="11">
        <f t="shared" si="643"/>
        <v>57.6</v>
      </c>
      <c r="I556" s="11">
        <v>57.6</v>
      </c>
      <c r="J556" s="11"/>
      <c r="K556" s="11">
        <f t="shared" si="644"/>
        <v>57.6</v>
      </c>
      <c r="L556" s="11">
        <v>57.6</v>
      </c>
      <c r="M556" s="11"/>
      <c r="N556" s="11">
        <f t="shared" si="645"/>
        <v>57.6</v>
      </c>
    </row>
    <row r="557" spans="1:14" ht="15.75" outlineLevel="7" x14ac:dyDescent="0.25">
      <c r="A557" s="262" t="s">
        <v>593</v>
      </c>
      <c r="B557" s="262" t="s">
        <v>537</v>
      </c>
      <c r="C557" s="263"/>
      <c r="D557" s="263"/>
      <c r="E557" s="237" t="s">
        <v>538</v>
      </c>
      <c r="F557" s="9">
        <f t="shared" ref="F557:N562" si="646">F558</f>
        <v>2192.9</v>
      </c>
      <c r="G557" s="9">
        <f t="shared" si="646"/>
        <v>0</v>
      </c>
      <c r="H557" s="9">
        <f t="shared" si="646"/>
        <v>2192.9</v>
      </c>
      <c r="I557" s="9">
        <f t="shared" ref="I557:I562" si="647">I558</f>
        <v>730</v>
      </c>
      <c r="J557" s="9">
        <f t="shared" si="646"/>
        <v>0</v>
      </c>
      <c r="K557" s="9">
        <f t="shared" si="646"/>
        <v>730</v>
      </c>
      <c r="L557" s="9">
        <f t="shared" ref="L557:L562" si="648">L558</f>
        <v>730</v>
      </c>
      <c r="M557" s="9">
        <f t="shared" si="646"/>
        <v>0</v>
      </c>
      <c r="N557" s="9">
        <f t="shared" si="646"/>
        <v>730</v>
      </c>
    </row>
    <row r="558" spans="1:14" ht="15.75" outlineLevel="1" x14ac:dyDescent="0.25">
      <c r="A558" s="262" t="s">
        <v>593</v>
      </c>
      <c r="B558" s="262" t="s">
        <v>550</v>
      </c>
      <c r="C558" s="262"/>
      <c r="D558" s="262"/>
      <c r="E558" s="236" t="s">
        <v>551</v>
      </c>
      <c r="F558" s="9">
        <f t="shared" si="646"/>
        <v>2192.9</v>
      </c>
      <c r="G558" s="9">
        <f t="shared" si="646"/>
        <v>0</v>
      </c>
      <c r="H558" s="9">
        <f t="shared" si="646"/>
        <v>2192.9</v>
      </c>
      <c r="I558" s="9">
        <f t="shared" si="647"/>
        <v>730</v>
      </c>
      <c r="J558" s="9">
        <f t="shared" si="646"/>
        <v>0</v>
      </c>
      <c r="K558" s="9">
        <f t="shared" si="646"/>
        <v>730</v>
      </c>
      <c r="L558" s="9">
        <f t="shared" si="648"/>
        <v>730</v>
      </c>
      <c r="M558" s="9">
        <f t="shared" si="646"/>
        <v>0</v>
      </c>
      <c r="N558" s="9">
        <f t="shared" si="646"/>
        <v>730</v>
      </c>
    </row>
    <row r="559" spans="1:14" ht="31.5" outlineLevel="2" x14ac:dyDescent="0.25">
      <c r="A559" s="262" t="s">
        <v>593</v>
      </c>
      <c r="B559" s="262" t="s">
        <v>550</v>
      </c>
      <c r="C559" s="262" t="s">
        <v>139</v>
      </c>
      <c r="D559" s="262"/>
      <c r="E559" s="236" t="s">
        <v>140</v>
      </c>
      <c r="F559" s="9">
        <f t="shared" si="646"/>
        <v>2192.9</v>
      </c>
      <c r="G559" s="9">
        <f t="shared" si="646"/>
        <v>0</v>
      </c>
      <c r="H559" s="9">
        <f t="shared" si="646"/>
        <v>2192.9</v>
      </c>
      <c r="I559" s="9">
        <f t="shared" si="647"/>
        <v>730</v>
      </c>
      <c r="J559" s="9">
        <f t="shared" si="646"/>
        <v>0</v>
      </c>
      <c r="K559" s="9">
        <f t="shared" si="646"/>
        <v>730</v>
      </c>
      <c r="L559" s="9">
        <f t="shared" si="648"/>
        <v>730</v>
      </c>
      <c r="M559" s="9">
        <f t="shared" si="646"/>
        <v>0</v>
      </c>
      <c r="N559" s="9">
        <f t="shared" si="646"/>
        <v>730</v>
      </c>
    </row>
    <row r="560" spans="1:14" ht="31.5" outlineLevel="3" x14ac:dyDescent="0.25">
      <c r="A560" s="262" t="s">
        <v>593</v>
      </c>
      <c r="B560" s="262" t="s">
        <v>550</v>
      </c>
      <c r="C560" s="262" t="s">
        <v>279</v>
      </c>
      <c r="D560" s="262"/>
      <c r="E560" s="236" t="s">
        <v>280</v>
      </c>
      <c r="F560" s="9">
        <f t="shared" si="646"/>
        <v>2192.9</v>
      </c>
      <c r="G560" s="9">
        <f t="shared" si="646"/>
        <v>0</v>
      </c>
      <c r="H560" s="9">
        <f t="shared" si="646"/>
        <v>2192.9</v>
      </c>
      <c r="I560" s="9">
        <f t="shared" si="647"/>
        <v>730</v>
      </c>
      <c r="J560" s="9">
        <f t="shared" si="646"/>
        <v>0</v>
      </c>
      <c r="K560" s="9">
        <f t="shared" si="646"/>
        <v>730</v>
      </c>
      <c r="L560" s="9">
        <f t="shared" si="648"/>
        <v>730</v>
      </c>
      <c r="M560" s="9">
        <f t="shared" si="646"/>
        <v>0</v>
      </c>
      <c r="N560" s="9">
        <f t="shared" si="646"/>
        <v>730</v>
      </c>
    </row>
    <row r="561" spans="1:14" ht="31.5" outlineLevel="4" x14ac:dyDescent="0.25">
      <c r="A561" s="262" t="s">
        <v>593</v>
      </c>
      <c r="B561" s="262" t="s">
        <v>550</v>
      </c>
      <c r="C561" s="262" t="s">
        <v>281</v>
      </c>
      <c r="D561" s="262"/>
      <c r="E561" s="236" t="s">
        <v>282</v>
      </c>
      <c r="F561" s="9">
        <f t="shared" si="646"/>
        <v>2192.9</v>
      </c>
      <c r="G561" s="9">
        <f t="shared" si="646"/>
        <v>0</v>
      </c>
      <c r="H561" s="9">
        <f t="shared" si="646"/>
        <v>2192.9</v>
      </c>
      <c r="I561" s="9">
        <f t="shared" si="647"/>
        <v>730</v>
      </c>
      <c r="J561" s="9">
        <f t="shared" si="646"/>
        <v>0</v>
      </c>
      <c r="K561" s="9">
        <f t="shared" si="646"/>
        <v>730</v>
      </c>
      <c r="L561" s="9">
        <f t="shared" si="648"/>
        <v>730</v>
      </c>
      <c r="M561" s="9">
        <f t="shared" si="646"/>
        <v>0</v>
      </c>
      <c r="N561" s="9">
        <f t="shared" si="646"/>
        <v>730</v>
      </c>
    </row>
    <row r="562" spans="1:14" ht="31.5" outlineLevel="5" x14ac:dyDescent="0.25">
      <c r="A562" s="262" t="s">
        <v>593</v>
      </c>
      <c r="B562" s="262" t="s">
        <v>550</v>
      </c>
      <c r="C562" s="262" t="s">
        <v>283</v>
      </c>
      <c r="D562" s="262"/>
      <c r="E562" s="236" t="s">
        <v>284</v>
      </c>
      <c r="F562" s="9">
        <f t="shared" si="646"/>
        <v>2192.9</v>
      </c>
      <c r="G562" s="9">
        <f t="shared" si="646"/>
        <v>0</v>
      </c>
      <c r="H562" s="9">
        <f t="shared" si="646"/>
        <v>2192.9</v>
      </c>
      <c r="I562" s="9">
        <f t="shared" si="647"/>
        <v>730</v>
      </c>
      <c r="J562" s="9">
        <f t="shared" si="646"/>
        <v>0</v>
      </c>
      <c r="K562" s="9">
        <f t="shared" si="646"/>
        <v>730</v>
      </c>
      <c r="L562" s="9">
        <f t="shared" si="648"/>
        <v>730</v>
      </c>
      <c r="M562" s="9">
        <f t="shared" si="646"/>
        <v>0</v>
      </c>
      <c r="N562" s="9">
        <f t="shared" si="646"/>
        <v>730</v>
      </c>
    </row>
    <row r="563" spans="1:14" ht="15.75" outlineLevel="7" x14ac:dyDescent="0.25">
      <c r="A563" s="263" t="s">
        <v>593</v>
      </c>
      <c r="B563" s="263" t="s">
        <v>550</v>
      </c>
      <c r="C563" s="263" t="s">
        <v>283</v>
      </c>
      <c r="D563" s="263" t="s">
        <v>7</v>
      </c>
      <c r="E563" s="155" t="s">
        <v>8</v>
      </c>
      <c r="F563" s="11">
        <v>2192.9</v>
      </c>
      <c r="G563" s="11"/>
      <c r="H563" s="11">
        <f>SUM(F563:G563)</f>
        <v>2192.9</v>
      </c>
      <c r="I563" s="11">
        <v>730</v>
      </c>
      <c r="J563" s="11"/>
      <c r="K563" s="11">
        <f>SUM(I563:J563)</f>
        <v>730</v>
      </c>
      <c r="L563" s="11">
        <v>730</v>
      </c>
      <c r="M563" s="11"/>
      <c r="N563" s="11">
        <f>SUM(L563:M563)</f>
        <v>730</v>
      </c>
    </row>
    <row r="564" spans="1:14" ht="15.75" outlineLevel="7" x14ac:dyDescent="0.25">
      <c r="A564" s="262" t="s">
        <v>593</v>
      </c>
      <c r="B564" s="262" t="s">
        <v>508</v>
      </c>
      <c r="C564" s="263"/>
      <c r="D564" s="263"/>
      <c r="E564" s="237" t="s">
        <v>509</v>
      </c>
      <c r="F564" s="9">
        <f t="shared" ref="F564:N569" si="649">F565</f>
        <v>21</v>
      </c>
      <c r="G564" s="9">
        <f t="shared" si="649"/>
        <v>0</v>
      </c>
      <c r="H564" s="9">
        <f t="shared" si="649"/>
        <v>21</v>
      </c>
      <c r="I564" s="9">
        <f t="shared" si="649"/>
        <v>16.2</v>
      </c>
      <c r="J564" s="9">
        <f t="shared" si="649"/>
        <v>0</v>
      </c>
      <c r="K564" s="9">
        <f t="shared" si="649"/>
        <v>16.2</v>
      </c>
      <c r="L564" s="9">
        <f t="shared" ref="L564:L569" si="650">L565</f>
        <v>14.1</v>
      </c>
      <c r="M564" s="9">
        <f t="shared" si="649"/>
        <v>0</v>
      </c>
      <c r="N564" s="9">
        <f t="shared" si="649"/>
        <v>14.1</v>
      </c>
    </row>
    <row r="565" spans="1:14" ht="15.75" outlineLevel="1" x14ac:dyDescent="0.25">
      <c r="A565" s="262" t="s">
        <v>593</v>
      </c>
      <c r="B565" s="262" t="s">
        <v>510</v>
      </c>
      <c r="C565" s="262"/>
      <c r="D565" s="262"/>
      <c r="E565" s="236" t="s">
        <v>511</v>
      </c>
      <c r="F565" s="9">
        <f t="shared" si="649"/>
        <v>21</v>
      </c>
      <c r="G565" s="9">
        <f t="shared" si="649"/>
        <v>0</v>
      </c>
      <c r="H565" s="9">
        <f t="shared" si="649"/>
        <v>21</v>
      </c>
      <c r="I565" s="9">
        <f t="shared" si="649"/>
        <v>16.2</v>
      </c>
      <c r="J565" s="9">
        <f t="shared" si="649"/>
        <v>0</v>
      </c>
      <c r="K565" s="9">
        <f t="shared" si="649"/>
        <v>16.2</v>
      </c>
      <c r="L565" s="9">
        <f t="shared" si="650"/>
        <v>14.1</v>
      </c>
      <c r="M565" s="9">
        <f t="shared" si="649"/>
        <v>0</v>
      </c>
      <c r="N565" s="9">
        <f t="shared" si="649"/>
        <v>14.1</v>
      </c>
    </row>
    <row r="566" spans="1:14" ht="31.5" outlineLevel="2" x14ac:dyDescent="0.25">
      <c r="A566" s="262" t="s">
        <v>593</v>
      </c>
      <c r="B566" s="262" t="s">
        <v>510</v>
      </c>
      <c r="C566" s="262" t="s">
        <v>34</v>
      </c>
      <c r="D566" s="262"/>
      <c r="E566" s="236" t="s">
        <v>35</v>
      </c>
      <c r="F566" s="9">
        <f t="shared" si="649"/>
        <v>21</v>
      </c>
      <c r="G566" s="9">
        <f t="shared" si="649"/>
        <v>0</v>
      </c>
      <c r="H566" s="9">
        <f t="shared" si="649"/>
        <v>21</v>
      </c>
      <c r="I566" s="9">
        <f t="shared" si="649"/>
        <v>16.2</v>
      </c>
      <c r="J566" s="9">
        <f t="shared" si="649"/>
        <v>0</v>
      </c>
      <c r="K566" s="9">
        <f t="shared" si="649"/>
        <v>16.2</v>
      </c>
      <c r="L566" s="9">
        <f t="shared" si="650"/>
        <v>14.1</v>
      </c>
      <c r="M566" s="9">
        <f t="shared" si="649"/>
        <v>0</v>
      </c>
      <c r="N566" s="9">
        <f t="shared" si="649"/>
        <v>14.1</v>
      </c>
    </row>
    <row r="567" spans="1:14" ht="15.75" outlineLevel="3" x14ac:dyDescent="0.25">
      <c r="A567" s="262" t="s">
        <v>593</v>
      </c>
      <c r="B567" s="262" t="s">
        <v>510</v>
      </c>
      <c r="C567" s="262" t="s">
        <v>76</v>
      </c>
      <c r="D567" s="262"/>
      <c r="E567" s="236" t="s">
        <v>77</v>
      </c>
      <c r="F567" s="9">
        <f t="shared" si="649"/>
        <v>21</v>
      </c>
      <c r="G567" s="9">
        <f t="shared" si="649"/>
        <v>0</v>
      </c>
      <c r="H567" s="9">
        <f t="shared" si="649"/>
        <v>21</v>
      </c>
      <c r="I567" s="9">
        <f t="shared" si="649"/>
        <v>16.2</v>
      </c>
      <c r="J567" s="9">
        <f t="shared" si="649"/>
        <v>0</v>
      </c>
      <c r="K567" s="9">
        <f t="shared" si="649"/>
        <v>16.2</v>
      </c>
      <c r="L567" s="9">
        <f t="shared" si="650"/>
        <v>14.1</v>
      </c>
      <c r="M567" s="9">
        <f t="shared" si="649"/>
        <v>0</v>
      </c>
      <c r="N567" s="9">
        <f t="shared" si="649"/>
        <v>14.1</v>
      </c>
    </row>
    <row r="568" spans="1:14" ht="31.5" customHeight="1" outlineLevel="4" x14ac:dyDescent="0.25">
      <c r="A568" s="262" t="s">
        <v>593</v>
      </c>
      <c r="B568" s="262" t="s">
        <v>510</v>
      </c>
      <c r="C568" s="262" t="s">
        <v>78</v>
      </c>
      <c r="D568" s="262"/>
      <c r="E568" s="236" t="s">
        <v>79</v>
      </c>
      <c r="F568" s="9">
        <f t="shared" si="649"/>
        <v>21</v>
      </c>
      <c r="G568" s="9">
        <f t="shared" si="649"/>
        <v>0</v>
      </c>
      <c r="H568" s="9">
        <f t="shared" si="649"/>
        <v>21</v>
      </c>
      <c r="I568" s="9">
        <f t="shared" si="649"/>
        <v>16.2</v>
      </c>
      <c r="J568" s="9">
        <f t="shared" si="649"/>
        <v>0</v>
      </c>
      <c r="K568" s="9">
        <f t="shared" si="649"/>
        <v>16.2</v>
      </c>
      <c r="L568" s="9">
        <f t="shared" si="650"/>
        <v>14.1</v>
      </c>
      <c r="M568" s="9">
        <f t="shared" si="649"/>
        <v>0</v>
      </c>
      <c r="N568" s="9">
        <f t="shared" si="649"/>
        <v>14.1</v>
      </c>
    </row>
    <row r="569" spans="1:14" ht="15.75" outlineLevel="5" x14ac:dyDescent="0.25">
      <c r="A569" s="262" t="s">
        <v>593</v>
      </c>
      <c r="B569" s="262" t="s">
        <v>510</v>
      </c>
      <c r="C569" s="262" t="s">
        <v>80</v>
      </c>
      <c r="D569" s="262"/>
      <c r="E569" s="236" t="s">
        <v>81</v>
      </c>
      <c r="F569" s="9">
        <f t="shared" si="649"/>
        <v>21</v>
      </c>
      <c r="G569" s="9">
        <f t="shared" si="649"/>
        <v>0</v>
      </c>
      <c r="H569" s="9">
        <f t="shared" si="649"/>
        <v>21</v>
      </c>
      <c r="I569" s="9">
        <f t="shared" si="649"/>
        <v>16.2</v>
      </c>
      <c r="J569" s="9">
        <f t="shared" si="649"/>
        <v>0</v>
      </c>
      <c r="K569" s="9">
        <f t="shared" si="649"/>
        <v>16.2</v>
      </c>
      <c r="L569" s="9">
        <f t="shared" si="650"/>
        <v>14.1</v>
      </c>
      <c r="M569" s="9">
        <f t="shared" si="649"/>
        <v>0</v>
      </c>
      <c r="N569" s="9">
        <f t="shared" si="649"/>
        <v>14.1</v>
      </c>
    </row>
    <row r="570" spans="1:14" ht="15.75" outlineLevel="7" x14ac:dyDescent="0.25">
      <c r="A570" s="263" t="s">
        <v>593</v>
      </c>
      <c r="B570" s="263" t="s">
        <v>510</v>
      </c>
      <c r="C570" s="263" t="s">
        <v>80</v>
      </c>
      <c r="D570" s="263" t="s">
        <v>7</v>
      </c>
      <c r="E570" s="155" t="s">
        <v>8</v>
      </c>
      <c r="F570" s="11">
        <v>21</v>
      </c>
      <c r="G570" s="11"/>
      <c r="H570" s="11">
        <f>SUM(F570:G570)</f>
        <v>21</v>
      </c>
      <c r="I570" s="11">
        <v>16.2</v>
      </c>
      <c r="J570" s="11"/>
      <c r="K570" s="11">
        <f>SUM(I570:J570)</f>
        <v>16.2</v>
      </c>
      <c r="L570" s="11">
        <v>14.1</v>
      </c>
      <c r="M570" s="11"/>
      <c r="N570" s="11">
        <f>SUM(L570:M570)</f>
        <v>14.1</v>
      </c>
    </row>
    <row r="571" spans="1:14" ht="15.75" outlineLevel="7" x14ac:dyDescent="0.25">
      <c r="A571" s="263"/>
      <c r="B571" s="263"/>
      <c r="C571" s="263"/>
      <c r="D571" s="263"/>
      <c r="E571" s="155"/>
      <c r="F571" s="11"/>
      <c r="G571" s="11"/>
      <c r="H571" s="11"/>
      <c r="I571" s="11"/>
      <c r="J571" s="11"/>
      <c r="K571" s="11"/>
      <c r="L571" s="11"/>
      <c r="M571" s="11"/>
      <c r="N571" s="11"/>
    </row>
    <row r="572" spans="1:14" ht="15.75" x14ac:dyDescent="0.25">
      <c r="A572" s="262" t="s">
        <v>595</v>
      </c>
      <c r="B572" s="262"/>
      <c r="C572" s="262"/>
      <c r="D572" s="262"/>
      <c r="E572" s="236" t="s">
        <v>596</v>
      </c>
      <c r="F572" s="9">
        <f>F573+F607+F614</f>
        <v>33838.229999999996</v>
      </c>
      <c r="G572" s="9">
        <f t="shared" ref="G572:H572" si="651">G573+G607+G614</f>
        <v>0</v>
      </c>
      <c r="H572" s="9">
        <f t="shared" si="651"/>
        <v>33838.229999999996</v>
      </c>
      <c r="I572" s="9">
        <f>I573+I607+I614</f>
        <v>36381.879999999997</v>
      </c>
      <c r="J572" s="9">
        <f t="shared" ref="J572" si="652">J573+J607+J614</f>
        <v>0</v>
      </c>
      <c r="K572" s="9">
        <f t="shared" ref="K572" si="653">K573+K607+K614</f>
        <v>36381.879999999997</v>
      </c>
      <c r="L572" s="9">
        <f>L573+L607+L614</f>
        <v>35617.279999999999</v>
      </c>
      <c r="M572" s="9">
        <f t="shared" ref="M572" si="654">M573+M607+M614</f>
        <v>0</v>
      </c>
      <c r="N572" s="9">
        <f t="shared" ref="N572" si="655">N573+N607+N614</f>
        <v>35617.279999999999</v>
      </c>
    </row>
    <row r="573" spans="1:14" ht="15.75" x14ac:dyDescent="0.25">
      <c r="A573" s="262" t="s">
        <v>595</v>
      </c>
      <c r="B573" s="262" t="s">
        <v>502</v>
      </c>
      <c r="C573" s="262"/>
      <c r="D573" s="262"/>
      <c r="E573" s="237" t="s">
        <v>503</v>
      </c>
      <c r="F573" s="9">
        <f>F574+F587</f>
        <v>32806.229999999996</v>
      </c>
      <c r="G573" s="9">
        <f t="shared" ref="G573:H573" si="656">G574+G587</f>
        <v>0</v>
      </c>
      <c r="H573" s="9">
        <f t="shared" si="656"/>
        <v>32806.229999999996</v>
      </c>
      <c r="I573" s="9">
        <f>I574+I587</f>
        <v>35357.279999999999</v>
      </c>
      <c r="J573" s="9">
        <f t="shared" ref="J573" si="657">J574+J587</f>
        <v>0</v>
      </c>
      <c r="K573" s="9">
        <f t="shared" ref="K573" si="658">K574+K587</f>
        <v>35357.279999999999</v>
      </c>
      <c r="L573" s="9">
        <f>L574+L587</f>
        <v>34595.879999999997</v>
      </c>
      <c r="M573" s="9">
        <f t="shared" ref="M573" si="659">M574+M587</f>
        <v>0</v>
      </c>
      <c r="N573" s="9">
        <f t="shared" ref="N573" si="660">N574+N587</f>
        <v>34595.879999999997</v>
      </c>
    </row>
    <row r="574" spans="1:14" ht="30.75" customHeight="1" outlineLevel="1" x14ac:dyDescent="0.25">
      <c r="A574" s="262" t="s">
        <v>595</v>
      </c>
      <c r="B574" s="262" t="s">
        <v>520</v>
      </c>
      <c r="C574" s="262"/>
      <c r="D574" s="262"/>
      <c r="E574" s="236" t="s">
        <v>521</v>
      </c>
      <c r="F574" s="9">
        <f>F575+F582</f>
        <v>23076.53</v>
      </c>
      <c r="G574" s="9">
        <f t="shared" ref="G574:H574" si="661">G575+G582</f>
        <v>0</v>
      </c>
      <c r="H574" s="9">
        <f t="shared" si="661"/>
        <v>23076.53</v>
      </c>
      <c r="I574" s="9">
        <f>I575+I582</f>
        <v>23964.479999999996</v>
      </c>
      <c r="J574" s="9">
        <f t="shared" ref="J574" si="662">J575+J582</f>
        <v>0</v>
      </c>
      <c r="K574" s="9">
        <f t="shared" ref="K574" si="663">K575+K582</f>
        <v>23964.479999999996</v>
      </c>
      <c r="L574" s="9">
        <f>L575+L582</f>
        <v>24866.179999999997</v>
      </c>
      <c r="M574" s="9">
        <f t="shared" ref="M574" si="664">M575+M582</f>
        <v>0</v>
      </c>
      <c r="N574" s="9">
        <f t="shared" ref="N574" si="665">N575+N582</f>
        <v>24866.179999999997</v>
      </c>
    </row>
    <row r="575" spans="1:14" ht="15.75" outlineLevel="2" x14ac:dyDescent="0.25">
      <c r="A575" s="262" t="s">
        <v>595</v>
      </c>
      <c r="B575" s="262" t="s">
        <v>520</v>
      </c>
      <c r="C575" s="262" t="s">
        <v>127</v>
      </c>
      <c r="D575" s="262"/>
      <c r="E575" s="236" t="s">
        <v>128</v>
      </c>
      <c r="F575" s="9">
        <f t="shared" ref="F575:N577" si="666">F576</f>
        <v>22597.699999999997</v>
      </c>
      <c r="G575" s="9">
        <f t="shared" si="666"/>
        <v>0</v>
      </c>
      <c r="H575" s="9">
        <f t="shared" si="666"/>
        <v>22597.699999999997</v>
      </c>
      <c r="I575" s="9">
        <f t="shared" ref="I575:I577" si="667">I576</f>
        <v>23464.699999999997</v>
      </c>
      <c r="J575" s="9">
        <f t="shared" si="666"/>
        <v>0</v>
      </c>
      <c r="K575" s="9">
        <f t="shared" si="666"/>
        <v>23464.699999999997</v>
      </c>
      <c r="L575" s="9">
        <f t="shared" ref="L575:L577" si="668">L576</f>
        <v>24366.399999999998</v>
      </c>
      <c r="M575" s="9">
        <f t="shared" si="666"/>
        <v>0</v>
      </c>
      <c r="N575" s="9">
        <f t="shared" si="666"/>
        <v>24366.399999999998</v>
      </c>
    </row>
    <row r="576" spans="1:14" ht="31.5" outlineLevel="3" x14ac:dyDescent="0.25">
      <c r="A576" s="262" t="s">
        <v>595</v>
      </c>
      <c r="B576" s="262" t="s">
        <v>520</v>
      </c>
      <c r="C576" s="262" t="s">
        <v>285</v>
      </c>
      <c r="D576" s="262"/>
      <c r="E576" s="236" t="s">
        <v>286</v>
      </c>
      <c r="F576" s="9">
        <f t="shared" si="666"/>
        <v>22597.699999999997</v>
      </c>
      <c r="G576" s="9">
        <f t="shared" si="666"/>
        <v>0</v>
      </c>
      <c r="H576" s="9">
        <f t="shared" si="666"/>
        <v>22597.699999999997</v>
      </c>
      <c r="I576" s="9">
        <f t="shared" si="667"/>
        <v>23464.699999999997</v>
      </c>
      <c r="J576" s="9">
        <f t="shared" si="666"/>
        <v>0</v>
      </c>
      <c r="K576" s="9">
        <f t="shared" si="666"/>
        <v>23464.699999999997</v>
      </c>
      <c r="L576" s="9">
        <f t="shared" si="668"/>
        <v>24366.399999999998</v>
      </c>
      <c r="M576" s="9">
        <f t="shared" si="666"/>
        <v>0</v>
      </c>
      <c r="N576" s="9">
        <f t="shared" si="666"/>
        <v>24366.399999999998</v>
      </c>
    </row>
    <row r="577" spans="1:14" ht="31.5" outlineLevel="4" x14ac:dyDescent="0.25">
      <c r="A577" s="262" t="s">
        <v>595</v>
      </c>
      <c r="B577" s="262" t="s">
        <v>520</v>
      </c>
      <c r="C577" s="262" t="s">
        <v>287</v>
      </c>
      <c r="D577" s="262"/>
      <c r="E577" s="236" t="s">
        <v>39</v>
      </c>
      <c r="F577" s="9">
        <f t="shared" si="666"/>
        <v>22597.699999999997</v>
      </c>
      <c r="G577" s="9">
        <f t="shared" si="666"/>
        <v>0</v>
      </c>
      <c r="H577" s="9">
        <f t="shared" si="666"/>
        <v>22597.699999999997</v>
      </c>
      <c r="I577" s="9">
        <f t="shared" si="667"/>
        <v>23464.699999999997</v>
      </c>
      <c r="J577" s="9">
        <f t="shared" si="666"/>
        <v>0</v>
      </c>
      <c r="K577" s="9">
        <f t="shared" si="666"/>
        <v>23464.699999999997</v>
      </c>
      <c r="L577" s="9">
        <f t="shared" si="668"/>
        <v>24366.399999999998</v>
      </c>
      <c r="M577" s="9">
        <f t="shared" si="666"/>
        <v>0</v>
      </c>
      <c r="N577" s="9">
        <f t="shared" si="666"/>
        <v>24366.399999999998</v>
      </c>
    </row>
    <row r="578" spans="1:14" ht="15.75" outlineLevel="5" x14ac:dyDescent="0.25">
      <c r="A578" s="262" t="s">
        <v>595</v>
      </c>
      <c r="B578" s="262" t="s">
        <v>520</v>
      </c>
      <c r="C578" s="262" t="s">
        <v>288</v>
      </c>
      <c r="D578" s="262"/>
      <c r="E578" s="236" t="s">
        <v>41</v>
      </c>
      <c r="F578" s="9">
        <f>F579+F580+F581</f>
        <v>22597.699999999997</v>
      </c>
      <c r="G578" s="9">
        <f t="shared" ref="G578:H578" si="669">G579+G580+G581</f>
        <v>0</v>
      </c>
      <c r="H578" s="9">
        <f t="shared" si="669"/>
        <v>22597.699999999997</v>
      </c>
      <c r="I578" s="9">
        <f t="shared" ref="I578:L578" si="670">I579+I580+I581</f>
        <v>23464.699999999997</v>
      </c>
      <c r="J578" s="9">
        <f t="shared" ref="J578" si="671">J579+J580+J581</f>
        <v>0</v>
      </c>
      <c r="K578" s="9">
        <f t="shared" ref="K578" si="672">K579+K580+K581</f>
        <v>23464.699999999997</v>
      </c>
      <c r="L578" s="9">
        <f t="shared" si="670"/>
        <v>24366.399999999998</v>
      </c>
      <c r="M578" s="9">
        <f t="shared" ref="M578" si="673">M579+M580+M581</f>
        <v>0</v>
      </c>
      <c r="N578" s="9">
        <f t="shared" ref="N578" si="674">N579+N580+N581</f>
        <v>24366.399999999998</v>
      </c>
    </row>
    <row r="579" spans="1:14" ht="47.25" outlineLevel="7" x14ac:dyDescent="0.25">
      <c r="A579" s="263" t="s">
        <v>595</v>
      </c>
      <c r="B579" s="263" t="s">
        <v>520</v>
      </c>
      <c r="C579" s="263" t="s">
        <v>288</v>
      </c>
      <c r="D579" s="263" t="s">
        <v>4</v>
      </c>
      <c r="E579" s="155" t="s">
        <v>5</v>
      </c>
      <c r="F579" s="11">
        <v>21675.3</v>
      </c>
      <c r="G579" s="11"/>
      <c r="H579" s="11">
        <f t="shared" ref="H579:H581" si="675">SUM(F579:G579)</f>
        <v>21675.3</v>
      </c>
      <c r="I579" s="11">
        <v>22542.3</v>
      </c>
      <c r="J579" s="11"/>
      <c r="K579" s="11">
        <f t="shared" ref="K579:K581" si="676">SUM(I579:J579)</f>
        <v>22542.3</v>
      </c>
      <c r="L579" s="11">
        <v>23444</v>
      </c>
      <c r="M579" s="11"/>
      <c r="N579" s="11">
        <f t="shared" ref="N579:N581" si="677">SUM(L579:M579)</f>
        <v>23444</v>
      </c>
    </row>
    <row r="580" spans="1:14" ht="15.75" outlineLevel="7" x14ac:dyDescent="0.25">
      <c r="A580" s="263" t="s">
        <v>595</v>
      </c>
      <c r="B580" s="263" t="s">
        <v>520</v>
      </c>
      <c r="C580" s="263" t="s">
        <v>288</v>
      </c>
      <c r="D580" s="263" t="s">
        <v>7</v>
      </c>
      <c r="E580" s="155" t="s">
        <v>8</v>
      </c>
      <c r="F580" s="11">
        <v>899.6</v>
      </c>
      <c r="G580" s="11"/>
      <c r="H580" s="11">
        <f t="shared" si="675"/>
        <v>899.6</v>
      </c>
      <c r="I580" s="11">
        <v>899.6</v>
      </c>
      <c r="J580" s="11"/>
      <c r="K580" s="11">
        <f t="shared" si="676"/>
        <v>899.6</v>
      </c>
      <c r="L580" s="11">
        <v>899.6</v>
      </c>
      <c r="M580" s="11"/>
      <c r="N580" s="11">
        <f t="shared" si="677"/>
        <v>899.6</v>
      </c>
    </row>
    <row r="581" spans="1:14" ht="15.75" outlineLevel="7" x14ac:dyDescent="0.25">
      <c r="A581" s="263" t="s">
        <v>595</v>
      </c>
      <c r="B581" s="263" t="s">
        <v>520</v>
      </c>
      <c r="C581" s="263" t="s">
        <v>288</v>
      </c>
      <c r="D581" s="263" t="s">
        <v>21</v>
      </c>
      <c r="E581" s="155" t="s">
        <v>22</v>
      </c>
      <c r="F581" s="11">
        <v>22.8</v>
      </c>
      <c r="G581" s="11"/>
      <c r="H581" s="11">
        <f t="shared" si="675"/>
        <v>22.8</v>
      </c>
      <c r="I581" s="11">
        <v>22.8</v>
      </c>
      <c r="J581" s="11"/>
      <c r="K581" s="11">
        <f t="shared" si="676"/>
        <v>22.8</v>
      </c>
      <c r="L581" s="11">
        <v>22.8</v>
      </c>
      <c r="M581" s="11"/>
      <c r="N581" s="11">
        <f t="shared" si="677"/>
        <v>22.8</v>
      </c>
    </row>
    <row r="582" spans="1:14" ht="31.5" outlineLevel="7" x14ac:dyDescent="0.25">
      <c r="A582" s="262" t="s">
        <v>595</v>
      </c>
      <c r="B582" s="262" t="s">
        <v>520</v>
      </c>
      <c r="C582" s="262" t="s">
        <v>34</v>
      </c>
      <c r="D582" s="262"/>
      <c r="E582" s="236" t="s">
        <v>35</v>
      </c>
      <c r="F582" s="9">
        <f t="shared" ref="F582:N585" si="678">F583</f>
        <v>478.83</v>
      </c>
      <c r="G582" s="9">
        <f t="shared" si="678"/>
        <v>0</v>
      </c>
      <c r="H582" s="9">
        <f t="shared" si="678"/>
        <v>478.83</v>
      </c>
      <c r="I582" s="9">
        <f t="shared" si="678"/>
        <v>499.78</v>
      </c>
      <c r="J582" s="9">
        <f t="shared" si="678"/>
        <v>0</v>
      </c>
      <c r="K582" s="9">
        <f t="shared" si="678"/>
        <v>499.78</v>
      </c>
      <c r="L582" s="9">
        <f t="shared" si="678"/>
        <v>499.78</v>
      </c>
      <c r="M582" s="9">
        <f t="shared" si="678"/>
        <v>0</v>
      </c>
      <c r="N582" s="9">
        <f t="shared" si="678"/>
        <v>499.78</v>
      </c>
    </row>
    <row r="583" spans="1:14" ht="31.5" customHeight="1" outlineLevel="7" x14ac:dyDescent="0.25">
      <c r="A583" s="262" t="s">
        <v>595</v>
      </c>
      <c r="B583" s="262" t="s">
        <v>520</v>
      </c>
      <c r="C583" s="262" t="s">
        <v>36</v>
      </c>
      <c r="D583" s="262"/>
      <c r="E583" s="236" t="s">
        <v>37</v>
      </c>
      <c r="F583" s="9">
        <f t="shared" si="678"/>
        <v>478.83</v>
      </c>
      <c r="G583" s="9">
        <f t="shared" si="678"/>
        <v>0</v>
      </c>
      <c r="H583" s="9">
        <f t="shared" si="678"/>
        <v>478.83</v>
      </c>
      <c r="I583" s="9">
        <f t="shared" si="678"/>
        <v>499.78</v>
      </c>
      <c r="J583" s="9">
        <f t="shared" si="678"/>
        <v>0</v>
      </c>
      <c r="K583" s="9">
        <f t="shared" si="678"/>
        <v>499.78</v>
      </c>
      <c r="L583" s="9">
        <f t="shared" si="678"/>
        <v>499.78</v>
      </c>
      <c r="M583" s="9">
        <f t="shared" si="678"/>
        <v>0</v>
      </c>
      <c r="N583" s="9">
        <f t="shared" si="678"/>
        <v>499.78</v>
      </c>
    </row>
    <row r="584" spans="1:14" ht="31.5" outlineLevel="7" x14ac:dyDescent="0.25">
      <c r="A584" s="262" t="s">
        <v>595</v>
      </c>
      <c r="B584" s="262" t="s">
        <v>520</v>
      </c>
      <c r="C584" s="262" t="s">
        <v>38</v>
      </c>
      <c r="D584" s="262"/>
      <c r="E584" s="236" t="s">
        <v>39</v>
      </c>
      <c r="F584" s="9">
        <f>F585</f>
        <v>478.83</v>
      </c>
      <c r="G584" s="9">
        <f t="shared" si="678"/>
        <v>0</v>
      </c>
      <c r="H584" s="9">
        <f t="shared" si="678"/>
        <v>478.83</v>
      </c>
      <c r="I584" s="9">
        <f t="shared" si="678"/>
        <v>499.78</v>
      </c>
      <c r="J584" s="9">
        <f t="shared" si="678"/>
        <v>0</v>
      </c>
      <c r="K584" s="9">
        <f t="shared" si="678"/>
        <v>499.78</v>
      </c>
      <c r="L584" s="9">
        <f t="shared" si="678"/>
        <v>499.78</v>
      </c>
      <c r="M584" s="9">
        <f t="shared" si="678"/>
        <v>0</v>
      </c>
      <c r="N584" s="9">
        <f t="shared" si="678"/>
        <v>499.78</v>
      </c>
    </row>
    <row r="585" spans="1:14" s="37" customFormat="1" ht="31.5" outlineLevel="7" x14ac:dyDescent="0.25">
      <c r="A585" s="264" t="s">
        <v>595</v>
      </c>
      <c r="B585" s="264" t="s">
        <v>520</v>
      </c>
      <c r="C585" s="264" t="s">
        <v>626</v>
      </c>
      <c r="D585" s="264"/>
      <c r="E585" s="238" t="s">
        <v>840</v>
      </c>
      <c r="F585" s="23">
        <f>F586</f>
        <v>478.83</v>
      </c>
      <c r="G585" s="23">
        <f t="shared" si="678"/>
        <v>0</v>
      </c>
      <c r="H585" s="23">
        <f t="shared" si="678"/>
        <v>478.83</v>
      </c>
      <c r="I585" s="23">
        <f t="shared" si="678"/>
        <v>499.78</v>
      </c>
      <c r="J585" s="23">
        <f t="shared" si="678"/>
        <v>0</v>
      </c>
      <c r="K585" s="23">
        <f t="shared" si="678"/>
        <v>499.78</v>
      </c>
      <c r="L585" s="23">
        <f t="shared" si="678"/>
        <v>499.78</v>
      </c>
      <c r="M585" s="23">
        <f t="shared" si="678"/>
        <v>0</v>
      </c>
      <c r="N585" s="23">
        <f t="shared" si="678"/>
        <v>499.78</v>
      </c>
    </row>
    <row r="586" spans="1:14" s="35" customFormat="1" ht="47.25" outlineLevel="7" x14ac:dyDescent="0.25">
      <c r="A586" s="265" t="s">
        <v>595</v>
      </c>
      <c r="B586" s="265" t="s">
        <v>520</v>
      </c>
      <c r="C586" s="265" t="s">
        <v>626</v>
      </c>
      <c r="D586" s="265" t="s">
        <v>4</v>
      </c>
      <c r="E586" s="239" t="s">
        <v>5</v>
      </c>
      <c r="F586" s="24">
        <v>478.83</v>
      </c>
      <c r="G586" s="24"/>
      <c r="H586" s="24">
        <f>SUM(F586:G586)</f>
        <v>478.83</v>
      </c>
      <c r="I586" s="24">
        <v>499.78</v>
      </c>
      <c r="J586" s="24"/>
      <c r="K586" s="24">
        <f>SUM(I586:J586)</f>
        <v>499.78</v>
      </c>
      <c r="L586" s="24">
        <v>499.78</v>
      </c>
      <c r="M586" s="24"/>
      <c r="N586" s="24">
        <f>SUM(L586:M586)</f>
        <v>499.78</v>
      </c>
    </row>
    <row r="587" spans="1:14" ht="15.75" outlineLevel="1" x14ac:dyDescent="0.25">
      <c r="A587" s="262" t="s">
        <v>595</v>
      </c>
      <c r="B587" s="262" t="s">
        <v>506</v>
      </c>
      <c r="C587" s="262"/>
      <c r="D587" s="262"/>
      <c r="E587" s="236" t="s">
        <v>507</v>
      </c>
      <c r="F587" s="9">
        <f>F588+F602</f>
        <v>9729.6999999999989</v>
      </c>
      <c r="G587" s="9">
        <f t="shared" ref="G587:H587" si="679">G588+G602</f>
        <v>0</v>
      </c>
      <c r="H587" s="9">
        <f t="shared" si="679"/>
        <v>9729.6999999999989</v>
      </c>
      <c r="I587" s="9">
        <f>I588+I602</f>
        <v>11392.8</v>
      </c>
      <c r="J587" s="9">
        <f t="shared" ref="J587" si="680">J588+J602</f>
        <v>0</v>
      </c>
      <c r="K587" s="9">
        <f t="shared" ref="K587" si="681">K588+K602</f>
        <v>11392.8</v>
      </c>
      <c r="L587" s="9">
        <f>L588+L602</f>
        <v>9729.6999999999989</v>
      </c>
      <c r="M587" s="9">
        <f t="shared" ref="M587" si="682">M588+M602</f>
        <v>0</v>
      </c>
      <c r="N587" s="9">
        <f t="shared" ref="N587" si="683">N588+N602</f>
        <v>9729.6999999999989</v>
      </c>
    </row>
    <row r="588" spans="1:14" ht="15.75" outlineLevel="2" x14ac:dyDescent="0.25">
      <c r="A588" s="262" t="s">
        <v>595</v>
      </c>
      <c r="B588" s="262" t="s">
        <v>506</v>
      </c>
      <c r="C588" s="262" t="s">
        <v>127</v>
      </c>
      <c r="D588" s="262"/>
      <c r="E588" s="236" t="s">
        <v>128</v>
      </c>
      <c r="F588" s="9">
        <f>F589+F598</f>
        <v>9633.2999999999993</v>
      </c>
      <c r="G588" s="9">
        <f t="shared" ref="G588:H588" si="684">G589+G598</f>
        <v>0</v>
      </c>
      <c r="H588" s="9">
        <f t="shared" si="684"/>
        <v>9633.2999999999993</v>
      </c>
      <c r="I588" s="9">
        <f>I589+I598</f>
        <v>11296.4</v>
      </c>
      <c r="J588" s="9">
        <f t="shared" ref="J588" si="685">J589+J598</f>
        <v>0</v>
      </c>
      <c r="K588" s="9">
        <f t="shared" ref="K588" si="686">K589+K598</f>
        <v>11296.4</v>
      </c>
      <c r="L588" s="9">
        <f>L589+L598</f>
        <v>9633.2999999999993</v>
      </c>
      <c r="M588" s="9">
        <f t="shared" ref="M588" si="687">M589+M598</f>
        <v>0</v>
      </c>
      <c r="N588" s="9">
        <f t="shared" ref="N588" si="688">N589+N598</f>
        <v>9633.2999999999993</v>
      </c>
    </row>
    <row r="589" spans="1:14" ht="31.5" outlineLevel="3" x14ac:dyDescent="0.25">
      <c r="A589" s="262" t="s">
        <v>595</v>
      </c>
      <c r="B589" s="262" t="s">
        <v>506</v>
      </c>
      <c r="C589" s="262" t="s">
        <v>289</v>
      </c>
      <c r="D589" s="262"/>
      <c r="E589" s="236" t="s">
        <v>290</v>
      </c>
      <c r="F589" s="9">
        <f t="shared" ref="F589:N589" si="689">F590+F593</f>
        <v>1204.8</v>
      </c>
      <c r="G589" s="9">
        <f t="shared" ref="G589:H589" si="690">G590+G593</f>
        <v>0</v>
      </c>
      <c r="H589" s="9">
        <f t="shared" si="690"/>
        <v>1204.8</v>
      </c>
      <c r="I589" s="9">
        <f t="shared" si="689"/>
        <v>2867.8999999999996</v>
      </c>
      <c r="J589" s="9">
        <f t="shared" si="689"/>
        <v>0</v>
      </c>
      <c r="K589" s="9">
        <f t="shared" si="689"/>
        <v>2867.8999999999996</v>
      </c>
      <c r="L589" s="9">
        <f t="shared" si="689"/>
        <v>1204.8</v>
      </c>
      <c r="M589" s="9">
        <f t="shared" si="689"/>
        <v>0</v>
      </c>
      <c r="N589" s="9">
        <f t="shared" si="689"/>
        <v>1204.8</v>
      </c>
    </row>
    <row r="590" spans="1:14" ht="31.5" outlineLevel="4" x14ac:dyDescent="0.25">
      <c r="A590" s="262" t="s">
        <v>595</v>
      </c>
      <c r="B590" s="262" t="s">
        <v>506</v>
      </c>
      <c r="C590" s="262" t="s">
        <v>291</v>
      </c>
      <c r="D590" s="262"/>
      <c r="E590" s="236" t="s">
        <v>292</v>
      </c>
      <c r="F590" s="9">
        <f t="shared" ref="F590:N591" si="691">F591</f>
        <v>734.8</v>
      </c>
      <c r="G590" s="9">
        <f t="shared" si="691"/>
        <v>0</v>
      </c>
      <c r="H590" s="9">
        <f t="shared" si="691"/>
        <v>734.8</v>
      </c>
      <c r="I590" s="9">
        <f t="shared" ref="I590:I591" si="692">I591</f>
        <v>734.8</v>
      </c>
      <c r="J590" s="9">
        <f t="shared" si="691"/>
        <v>0</v>
      </c>
      <c r="K590" s="9">
        <f t="shared" si="691"/>
        <v>734.8</v>
      </c>
      <c r="L590" s="9">
        <f t="shared" ref="L590:L591" si="693">L591</f>
        <v>734.8</v>
      </c>
      <c r="M590" s="9">
        <f t="shared" si="691"/>
        <v>0</v>
      </c>
      <c r="N590" s="9">
        <f t="shared" si="691"/>
        <v>734.8</v>
      </c>
    </row>
    <row r="591" spans="1:14" ht="15.75" outlineLevel="5" x14ac:dyDescent="0.25">
      <c r="A591" s="262" t="s">
        <v>595</v>
      </c>
      <c r="B591" s="262" t="s">
        <v>506</v>
      </c>
      <c r="C591" s="262" t="s">
        <v>293</v>
      </c>
      <c r="D591" s="262"/>
      <c r="E591" s="236" t="s">
        <v>294</v>
      </c>
      <c r="F591" s="9">
        <f t="shared" si="691"/>
        <v>734.8</v>
      </c>
      <c r="G591" s="9">
        <f t="shared" si="691"/>
        <v>0</v>
      </c>
      <c r="H591" s="9">
        <f t="shared" si="691"/>
        <v>734.8</v>
      </c>
      <c r="I591" s="9">
        <f t="shared" si="692"/>
        <v>734.8</v>
      </c>
      <c r="J591" s="9">
        <f t="shared" si="691"/>
        <v>0</v>
      </c>
      <c r="K591" s="9">
        <f t="shared" si="691"/>
        <v>734.8</v>
      </c>
      <c r="L591" s="9">
        <f t="shared" si="693"/>
        <v>734.8</v>
      </c>
      <c r="M591" s="9">
        <f t="shared" si="691"/>
        <v>0</v>
      </c>
      <c r="N591" s="9">
        <f t="shared" si="691"/>
        <v>734.8</v>
      </c>
    </row>
    <row r="592" spans="1:14" ht="15.75" outlineLevel="7" x14ac:dyDescent="0.25">
      <c r="A592" s="263" t="s">
        <v>595</v>
      </c>
      <c r="B592" s="263" t="s">
        <v>506</v>
      </c>
      <c r="C592" s="263" t="s">
        <v>293</v>
      </c>
      <c r="D592" s="263" t="s">
        <v>7</v>
      </c>
      <c r="E592" s="155" t="s">
        <v>8</v>
      </c>
      <c r="F592" s="11">
        <v>734.8</v>
      </c>
      <c r="G592" s="11"/>
      <c r="H592" s="11">
        <f>SUM(F592:G592)</f>
        <v>734.8</v>
      </c>
      <c r="I592" s="11">
        <v>734.8</v>
      </c>
      <c r="J592" s="11"/>
      <c r="K592" s="11">
        <f>SUM(I592:J592)</f>
        <v>734.8</v>
      </c>
      <c r="L592" s="11">
        <v>734.8</v>
      </c>
      <c r="M592" s="11"/>
      <c r="N592" s="11">
        <f>SUM(L592:M592)</f>
        <v>734.8</v>
      </c>
    </row>
    <row r="593" spans="1:14" ht="17.25" customHeight="1" outlineLevel="4" x14ac:dyDescent="0.25">
      <c r="A593" s="262" t="s">
        <v>595</v>
      </c>
      <c r="B593" s="262" t="s">
        <v>506</v>
      </c>
      <c r="C593" s="262" t="s">
        <v>295</v>
      </c>
      <c r="D593" s="262"/>
      <c r="E593" s="236" t="s">
        <v>296</v>
      </c>
      <c r="F593" s="9">
        <f>F594+F596</f>
        <v>470</v>
      </c>
      <c r="G593" s="9">
        <f t="shared" ref="G593:H593" si="694">G594+G596</f>
        <v>0</v>
      </c>
      <c r="H593" s="9">
        <f t="shared" si="694"/>
        <v>470</v>
      </c>
      <c r="I593" s="9">
        <f t="shared" ref="I593:L593" si="695">I594+I596</f>
        <v>2133.1</v>
      </c>
      <c r="J593" s="9">
        <f t="shared" ref="J593" si="696">J594+J596</f>
        <v>0</v>
      </c>
      <c r="K593" s="9">
        <f t="shared" ref="K593" si="697">K594+K596</f>
        <v>2133.1</v>
      </c>
      <c r="L593" s="9">
        <f t="shared" si="695"/>
        <v>470</v>
      </c>
      <c r="M593" s="9">
        <f t="shared" ref="M593" si="698">M594+M596</f>
        <v>0</v>
      </c>
      <c r="N593" s="9">
        <f t="shared" ref="N593" si="699">N594+N596</f>
        <v>470</v>
      </c>
    </row>
    <row r="594" spans="1:14" ht="15.75" outlineLevel="5" x14ac:dyDescent="0.25">
      <c r="A594" s="262" t="s">
        <v>595</v>
      </c>
      <c r="B594" s="262" t="s">
        <v>506</v>
      </c>
      <c r="C594" s="262" t="s">
        <v>297</v>
      </c>
      <c r="D594" s="262"/>
      <c r="E594" s="236" t="s">
        <v>298</v>
      </c>
      <c r="F594" s="9">
        <f t="shared" ref="F594:N594" si="700">F595</f>
        <v>470</v>
      </c>
      <c r="G594" s="9">
        <f t="shared" si="700"/>
        <v>0</v>
      </c>
      <c r="H594" s="9">
        <f t="shared" si="700"/>
        <v>470</v>
      </c>
      <c r="I594" s="9">
        <f t="shared" si="700"/>
        <v>470</v>
      </c>
      <c r="J594" s="9">
        <f t="shared" si="700"/>
        <v>0</v>
      </c>
      <c r="K594" s="9">
        <f t="shared" si="700"/>
        <v>470</v>
      </c>
      <c r="L594" s="9">
        <f t="shared" si="700"/>
        <v>470</v>
      </c>
      <c r="M594" s="9">
        <f t="shared" si="700"/>
        <v>0</v>
      </c>
      <c r="N594" s="9">
        <f t="shared" si="700"/>
        <v>470</v>
      </c>
    </row>
    <row r="595" spans="1:14" ht="15.75" outlineLevel="7" x14ac:dyDescent="0.25">
      <c r="A595" s="263" t="s">
        <v>595</v>
      </c>
      <c r="B595" s="263" t="s">
        <v>506</v>
      </c>
      <c r="C595" s="263" t="s">
        <v>297</v>
      </c>
      <c r="D595" s="263" t="s">
        <v>7</v>
      </c>
      <c r="E595" s="155" t="s">
        <v>8</v>
      </c>
      <c r="F595" s="11">
        <v>470</v>
      </c>
      <c r="G595" s="11"/>
      <c r="H595" s="11">
        <f>SUM(F595:G595)</f>
        <v>470</v>
      </c>
      <c r="I595" s="11">
        <v>470</v>
      </c>
      <c r="J595" s="11"/>
      <c r="K595" s="11">
        <f>SUM(I595:J595)</f>
        <v>470</v>
      </c>
      <c r="L595" s="11">
        <v>470</v>
      </c>
      <c r="M595" s="11"/>
      <c r="N595" s="11">
        <f>SUM(L595:M595)</f>
        <v>470</v>
      </c>
    </row>
    <row r="596" spans="1:14" ht="31.5" outlineLevel="5" x14ac:dyDescent="0.25">
      <c r="A596" s="262" t="s">
        <v>595</v>
      </c>
      <c r="B596" s="262" t="s">
        <v>506</v>
      </c>
      <c r="C596" s="262" t="s">
        <v>299</v>
      </c>
      <c r="D596" s="262"/>
      <c r="E596" s="236" t="s">
        <v>429</v>
      </c>
      <c r="F596" s="9">
        <f t="shared" ref="F596:M596" si="701">F597</f>
        <v>0</v>
      </c>
      <c r="G596" s="9">
        <f t="shared" si="701"/>
        <v>0</v>
      </c>
      <c r="H596" s="9"/>
      <c r="I596" s="9">
        <f t="shared" si="701"/>
        <v>1663.1</v>
      </c>
      <c r="J596" s="9">
        <f t="shared" si="701"/>
        <v>0</v>
      </c>
      <c r="K596" s="9">
        <f t="shared" si="701"/>
        <v>1663.1</v>
      </c>
      <c r="L596" s="9">
        <f t="shared" ref="L596" si="702">L597</f>
        <v>0</v>
      </c>
      <c r="M596" s="9">
        <f t="shared" si="701"/>
        <v>0</v>
      </c>
      <c r="N596" s="9"/>
    </row>
    <row r="597" spans="1:14" ht="15.75" outlineLevel="7" x14ac:dyDescent="0.25">
      <c r="A597" s="263" t="s">
        <v>595</v>
      </c>
      <c r="B597" s="263" t="s">
        <v>506</v>
      </c>
      <c r="C597" s="263" t="s">
        <v>299</v>
      </c>
      <c r="D597" s="263" t="s">
        <v>7</v>
      </c>
      <c r="E597" s="155" t="s">
        <v>8</v>
      </c>
      <c r="F597" s="11"/>
      <c r="G597" s="11"/>
      <c r="H597" s="11"/>
      <c r="I597" s="11">
        <v>1663.1</v>
      </c>
      <c r="J597" s="11"/>
      <c r="K597" s="11">
        <f>SUM(I597:J597)</f>
        <v>1663.1</v>
      </c>
      <c r="L597" s="14"/>
      <c r="M597" s="11"/>
      <c r="N597" s="11"/>
    </row>
    <row r="598" spans="1:14" ht="31.5" outlineLevel="3" x14ac:dyDescent="0.25">
      <c r="A598" s="262" t="s">
        <v>595</v>
      </c>
      <c r="B598" s="262" t="s">
        <v>506</v>
      </c>
      <c r="C598" s="262" t="s">
        <v>285</v>
      </c>
      <c r="D598" s="262"/>
      <c r="E598" s="236" t="s">
        <v>286</v>
      </c>
      <c r="F598" s="9">
        <f t="shared" ref="F598:N600" si="703">F599</f>
        <v>8428.5</v>
      </c>
      <c r="G598" s="9">
        <f t="shared" si="703"/>
        <v>0</v>
      </c>
      <c r="H598" s="9">
        <f t="shared" si="703"/>
        <v>8428.5</v>
      </c>
      <c r="I598" s="9">
        <f t="shared" ref="I598:I600" si="704">I599</f>
        <v>8428.5</v>
      </c>
      <c r="J598" s="9">
        <f t="shared" si="703"/>
        <v>0</v>
      </c>
      <c r="K598" s="9">
        <f t="shared" si="703"/>
        <v>8428.5</v>
      </c>
      <c r="L598" s="9">
        <f t="shared" ref="L598:L600" si="705">L599</f>
        <v>8428.5</v>
      </c>
      <c r="M598" s="9">
        <f t="shared" si="703"/>
        <v>0</v>
      </c>
      <c r="N598" s="9">
        <f t="shared" si="703"/>
        <v>8428.5</v>
      </c>
    </row>
    <row r="599" spans="1:14" ht="31.5" outlineLevel="4" x14ac:dyDescent="0.25">
      <c r="A599" s="262" t="s">
        <v>595</v>
      </c>
      <c r="B599" s="262" t="s">
        <v>506</v>
      </c>
      <c r="C599" s="262" t="s">
        <v>287</v>
      </c>
      <c r="D599" s="262"/>
      <c r="E599" s="236" t="s">
        <v>39</v>
      </c>
      <c r="F599" s="9">
        <f t="shared" si="703"/>
        <v>8428.5</v>
      </c>
      <c r="G599" s="9">
        <f t="shared" si="703"/>
        <v>0</v>
      </c>
      <c r="H599" s="9">
        <f t="shared" si="703"/>
        <v>8428.5</v>
      </c>
      <c r="I599" s="9">
        <f t="shared" si="704"/>
        <v>8428.5</v>
      </c>
      <c r="J599" s="9">
        <f t="shared" si="703"/>
        <v>0</v>
      </c>
      <c r="K599" s="9">
        <f t="shared" si="703"/>
        <v>8428.5</v>
      </c>
      <c r="L599" s="9">
        <f t="shared" si="705"/>
        <v>8428.5</v>
      </c>
      <c r="M599" s="9">
        <f t="shared" si="703"/>
        <v>0</v>
      </c>
      <c r="N599" s="9">
        <f t="shared" si="703"/>
        <v>8428.5</v>
      </c>
    </row>
    <row r="600" spans="1:14" ht="15.75" outlineLevel="5" x14ac:dyDescent="0.25">
      <c r="A600" s="262" t="s">
        <v>595</v>
      </c>
      <c r="B600" s="262" t="s">
        <v>506</v>
      </c>
      <c r="C600" s="262" t="s">
        <v>300</v>
      </c>
      <c r="D600" s="262"/>
      <c r="E600" s="236" t="s">
        <v>301</v>
      </c>
      <c r="F600" s="9">
        <f t="shared" si="703"/>
        <v>8428.5</v>
      </c>
      <c r="G600" s="9">
        <f t="shared" si="703"/>
        <v>0</v>
      </c>
      <c r="H600" s="9">
        <f t="shared" si="703"/>
        <v>8428.5</v>
      </c>
      <c r="I600" s="9">
        <f t="shared" si="704"/>
        <v>8428.5</v>
      </c>
      <c r="J600" s="9">
        <f t="shared" si="703"/>
        <v>0</v>
      </c>
      <c r="K600" s="9">
        <f t="shared" si="703"/>
        <v>8428.5</v>
      </c>
      <c r="L600" s="9">
        <f t="shared" si="705"/>
        <v>8428.5</v>
      </c>
      <c r="M600" s="9">
        <f t="shared" si="703"/>
        <v>0</v>
      </c>
      <c r="N600" s="9">
        <f t="shared" si="703"/>
        <v>8428.5</v>
      </c>
    </row>
    <row r="601" spans="1:14" ht="15.75" outlineLevel="7" x14ac:dyDescent="0.25">
      <c r="A601" s="263" t="s">
        <v>595</v>
      </c>
      <c r="B601" s="263" t="s">
        <v>506</v>
      </c>
      <c r="C601" s="263" t="s">
        <v>300</v>
      </c>
      <c r="D601" s="263" t="s">
        <v>7</v>
      </c>
      <c r="E601" s="155" t="s">
        <v>8</v>
      </c>
      <c r="F601" s="11">
        <v>8428.5</v>
      </c>
      <c r="G601" s="11"/>
      <c r="H601" s="11">
        <f>SUM(F601:G601)</f>
        <v>8428.5</v>
      </c>
      <c r="I601" s="11">
        <v>8428.5</v>
      </c>
      <c r="J601" s="11"/>
      <c r="K601" s="11">
        <f>SUM(I601:J601)</f>
        <v>8428.5</v>
      </c>
      <c r="L601" s="11">
        <v>8428.5</v>
      </c>
      <c r="M601" s="11"/>
      <c r="N601" s="11">
        <f>SUM(L601:M601)</f>
        <v>8428.5</v>
      </c>
    </row>
    <row r="602" spans="1:14" ht="31.5" outlineLevel="7" x14ac:dyDescent="0.25">
      <c r="A602" s="262" t="s">
        <v>595</v>
      </c>
      <c r="B602" s="262" t="s">
        <v>506</v>
      </c>
      <c r="C602" s="262" t="s">
        <v>34</v>
      </c>
      <c r="D602" s="262"/>
      <c r="E602" s="236" t="s">
        <v>35</v>
      </c>
      <c r="F602" s="9">
        <f t="shared" ref="F602:N604" si="706">F603</f>
        <v>96.4</v>
      </c>
      <c r="G602" s="9">
        <f t="shared" si="706"/>
        <v>0</v>
      </c>
      <c r="H602" s="9">
        <f t="shared" si="706"/>
        <v>96.4</v>
      </c>
      <c r="I602" s="9">
        <f t="shared" ref="I602:I604" si="707">I603</f>
        <v>96.4</v>
      </c>
      <c r="J602" s="9">
        <f t="shared" si="706"/>
        <v>0</v>
      </c>
      <c r="K602" s="9">
        <f t="shared" si="706"/>
        <v>96.4</v>
      </c>
      <c r="L602" s="9">
        <f t="shared" ref="L602:L604" si="708">L603</f>
        <v>96.4</v>
      </c>
      <c r="M602" s="9">
        <f t="shared" si="706"/>
        <v>0</v>
      </c>
      <c r="N602" s="9">
        <f t="shared" si="706"/>
        <v>96.4</v>
      </c>
    </row>
    <row r="603" spans="1:14" ht="15.75" outlineLevel="7" x14ac:dyDescent="0.25">
      <c r="A603" s="262" t="s">
        <v>595</v>
      </c>
      <c r="B603" s="262" t="s">
        <v>506</v>
      </c>
      <c r="C603" s="262" t="s">
        <v>76</v>
      </c>
      <c r="D603" s="262"/>
      <c r="E603" s="236" t="s">
        <v>77</v>
      </c>
      <c r="F603" s="9">
        <f t="shared" si="706"/>
        <v>96.4</v>
      </c>
      <c r="G603" s="9">
        <f t="shared" si="706"/>
        <v>0</v>
      </c>
      <c r="H603" s="9">
        <f t="shared" si="706"/>
        <v>96.4</v>
      </c>
      <c r="I603" s="9">
        <f t="shared" si="707"/>
        <v>96.4</v>
      </c>
      <c r="J603" s="9">
        <f t="shared" si="706"/>
        <v>0</v>
      </c>
      <c r="K603" s="9">
        <f t="shared" si="706"/>
        <v>96.4</v>
      </c>
      <c r="L603" s="9">
        <f t="shared" si="708"/>
        <v>96.4</v>
      </c>
      <c r="M603" s="9">
        <f t="shared" si="706"/>
        <v>0</v>
      </c>
      <c r="N603" s="9">
        <f t="shared" si="706"/>
        <v>96.4</v>
      </c>
    </row>
    <row r="604" spans="1:14" ht="30" customHeight="1" outlineLevel="7" x14ac:dyDescent="0.25">
      <c r="A604" s="262" t="s">
        <v>595</v>
      </c>
      <c r="B604" s="262" t="s">
        <v>506</v>
      </c>
      <c r="C604" s="262" t="s">
        <v>78</v>
      </c>
      <c r="D604" s="262"/>
      <c r="E604" s="236" t="s">
        <v>79</v>
      </c>
      <c r="F604" s="9">
        <f t="shared" si="706"/>
        <v>96.4</v>
      </c>
      <c r="G604" s="9">
        <f t="shared" si="706"/>
        <v>0</v>
      </c>
      <c r="H604" s="9">
        <f t="shared" si="706"/>
        <v>96.4</v>
      </c>
      <c r="I604" s="9">
        <f t="shared" si="707"/>
        <v>96.4</v>
      </c>
      <c r="J604" s="9">
        <f t="shared" si="706"/>
        <v>0</v>
      </c>
      <c r="K604" s="9">
        <f t="shared" si="706"/>
        <v>96.4</v>
      </c>
      <c r="L604" s="9">
        <f t="shared" si="708"/>
        <v>96.4</v>
      </c>
      <c r="M604" s="9">
        <f t="shared" si="706"/>
        <v>0</v>
      </c>
      <c r="N604" s="9">
        <f t="shared" si="706"/>
        <v>96.4</v>
      </c>
    </row>
    <row r="605" spans="1:14" ht="15.75" outlineLevel="7" x14ac:dyDescent="0.25">
      <c r="A605" s="262" t="s">
        <v>595</v>
      </c>
      <c r="B605" s="262" t="s">
        <v>506</v>
      </c>
      <c r="C605" s="262" t="s">
        <v>80</v>
      </c>
      <c r="D605" s="262"/>
      <c r="E605" s="236" t="s">
        <v>81</v>
      </c>
      <c r="F605" s="9">
        <f t="shared" ref="F605:N605" si="709">F606</f>
        <v>96.4</v>
      </c>
      <c r="G605" s="9">
        <f t="shared" si="709"/>
        <v>0</v>
      </c>
      <c r="H605" s="9">
        <f t="shared" si="709"/>
        <v>96.4</v>
      </c>
      <c r="I605" s="9">
        <f t="shared" ref="I605:L605" si="710">I606</f>
        <v>96.4</v>
      </c>
      <c r="J605" s="9">
        <f t="shared" si="709"/>
        <v>0</v>
      </c>
      <c r="K605" s="9">
        <f t="shared" si="709"/>
        <v>96.4</v>
      </c>
      <c r="L605" s="9">
        <f t="shared" si="710"/>
        <v>96.4</v>
      </c>
      <c r="M605" s="9">
        <f t="shared" si="709"/>
        <v>0</v>
      </c>
      <c r="N605" s="9">
        <f t="shared" si="709"/>
        <v>96.4</v>
      </c>
    </row>
    <row r="606" spans="1:14" ht="15.75" outlineLevel="7" x14ac:dyDescent="0.25">
      <c r="A606" s="263" t="s">
        <v>595</v>
      </c>
      <c r="B606" s="263" t="s">
        <v>506</v>
      </c>
      <c r="C606" s="263" t="s">
        <v>80</v>
      </c>
      <c r="D606" s="263" t="s">
        <v>7</v>
      </c>
      <c r="E606" s="155" t="s">
        <v>8</v>
      </c>
      <c r="F606" s="11">
        <v>96.4</v>
      </c>
      <c r="G606" s="11"/>
      <c r="H606" s="11">
        <f>SUM(F606:G606)</f>
        <v>96.4</v>
      </c>
      <c r="I606" s="11">
        <v>96.4</v>
      </c>
      <c r="J606" s="11"/>
      <c r="K606" s="11">
        <f>SUM(I606:J606)</f>
        <v>96.4</v>
      </c>
      <c r="L606" s="11">
        <v>96.4</v>
      </c>
      <c r="M606" s="11"/>
      <c r="N606" s="11">
        <f>SUM(L606:M606)</f>
        <v>96.4</v>
      </c>
    </row>
    <row r="607" spans="1:14" ht="15.75" outlineLevel="7" x14ac:dyDescent="0.25">
      <c r="A607" s="262" t="s">
        <v>595</v>
      </c>
      <c r="B607" s="262" t="s">
        <v>508</v>
      </c>
      <c r="C607" s="263"/>
      <c r="D607" s="263"/>
      <c r="E607" s="237" t="s">
        <v>509</v>
      </c>
      <c r="F607" s="9">
        <f t="shared" ref="F607:N612" si="711">F608</f>
        <v>32</v>
      </c>
      <c r="G607" s="9">
        <f t="shared" si="711"/>
        <v>0</v>
      </c>
      <c r="H607" s="9">
        <f t="shared" si="711"/>
        <v>32</v>
      </c>
      <c r="I607" s="9">
        <f t="shared" si="711"/>
        <v>24.6</v>
      </c>
      <c r="J607" s="9">
        <f t="shared" si="711"/>
        <v>0</v>
      </c>
      <c r="K607" s="9">
        <f t="shared" si="711"/>
        <v>24.6</v>
      </c>
      <c r="L607" s="9">
        <f t="shared" ref="L607:L612" si="712">L608</f>
        <v>21.4</v>
      </c>
      <c r="M607" s="9">
        <f t="shared" si="711"/>
        <v>0</v>
      </c>
      <c r="N607" s="9">
        <f t="shared" si="711"/>
        <v>21.4</v>
      </c>
    </row>
    <row r="608" spans="1:14" ht="15.75" outlineLevel="7" x14ac:dyDescent="0.25">
      <c r="A608" s="262" t="s">
        <v>595</v>
      </c>
      <c r="B608" s="262" t="s">
        <v>510</v>
      </c>
      <c r="C608" s="262"/>
      <c r="D608" s="262"/>
      <c r="E608" s="236" t="s">
        <v>511</v>
      </c>
      <c r="F608" s="9">
        <f t="shared" si="711"/>
        <v>32</v>
      </c>
      <c r="G608" s="9">
        <f t="shared" si="711"/>
        <v>0</v>
      </c>
      <c r="H608" s="9">
        <f t="shared" si="711"/>
        <v>32</v>
      </c>
      <c r="I608" s="9">
        <f t="shared" si="711"/>
        <v>24.6</v>
      </c>
      <c r="J608" s="9">
        <f t="shared" si="711"/>
        <v>0</v>
      </c>
      <c r="K608" s="9">
        <f t="shared" si="711"/>
        <v>24.6</v>
      </c>
      <c r="L608" s="9">
        <f t="shared" si="712"/>
        <v>21.4</v>
      </c>
      <c r="M608" s="9">
        <f t="shared" si="711"/>
        <v>0</v>
      </c>
      <c r="N608" s="9">
        <f t="shared" si="711"/>
        <v>21.4</v>
      </c>
    </row>
    <row r="609" spans="1:14" ht="31.5" outlineLevel="7" x14ac:dyDescent="0.25">
      <c r="A609" s="262" t="s">
        <v>595</v>
      </c>
      <c r="B609" s="262" t="s">
        <v>510</v>
      </c>
      <c r="C609" s="262" t="s">
        <v>34</v>
      </c>
      <c r="D609" s="262"/>
      <c r="E609" s="236" t="s">
        <v>35</v>
      </c>
      <c r="F609" s="9">
        <f t="shared" si="711"/>
        <v>32</v>
      </c>
      <c r="G609" s="9">
        <f t="shared" si="711"/>
        <v>0</v>
      </c>
      <c r="H609" s="9">
        <f t="shared" si="711"/>
        <v>32</v>
      </c>
      <c r="I609" s="9">
        <f t="shared" si="711"/>
        <v>24.6</v>
      </c>
      <c r="J609" s="9">
        <f t="shared" si="711"/>
        <v>0</v>
      </c>
      <c r="K609" s="9">
        <f t="shared" si="711"/>
        <v>24.6</v>
      </c>
      <c r="L609" s="9">
        <f t="shared" si="712"/>
        <v>21.4</v>
      </c>
      <c r="M609" s="9">
        <f t="shared" si="711"/>
        <v>0</v>
      </c>
      <c r="N609" s="9">
        <f t="shared" si="711"/>
        <v>21.4</v>
      </c>
    </row>
    <row r="610" spans="1:14" ht="15.75" outlineLevel="7" x14ac:dyDescent="0.25">
      <c r="A610" s="262" t="s">
        <v>595</v>
      </c>
      <c r="B610" s="262" t="s">
        <v>510</v>
      </c>
      <c r="C610" s="262" t="s">
        <v>76</v>
      </c>
      <c r="D610" s="262"/>
      <c r="E610" s="236" t="s">
        <v>77</v>
      </c>
      <c r="F610" s="9">
        <f t="shared" si="711"/>
        <v>32</v>
      </c>
      <c r="G610" s="9">
        <f t="shared" si="711"/>
        <v>0</v>
      </c>
      <c r="H610" s="9">
        <f t="shared" si="711"/>
        <v>32</v>
      </c>
      <c r="I610" s="9">
        <f t="shared" si="711"/>
        <v>24.6</v>
      </c>
      <c r="J610" s="9">
        <f t="shared" si="711"/>
        <v>0</v>
      </c>
      <c r="K610" s="9">
        <f t="shared" si="711"/>
        <v>24.6</v>
      </c>
      <c r="L610" s="9">
        <f t="shared" si="712"/>
        <v>21.4</v>
      </c>
      <c r="M610" s="9">
        <f t="shared" si="711"/>
        <v>0</v>
      </c>
      <c r="N610" s="9">
        <f t="shared" si="711"/>
        <v>21.4</v>
      </c>
    </row>
    <row r="611" spans="1:14" ht="30" customHeight="1" outlineLevel="7" x14ac:dyDescent="0.25">
      <c r="A611" s="262" t="s">
        <v>595</v>
      </c>
      <c r="B611" s="262" t="s">
        <v>510</v>
      </c>
      <c r="C611" s="262" t="s">
        <v>78</v>
      </c>
      <c r="D611" s="262"/>
      <c r="E611" s="236" t="s">
        <v>79</v>
      </c>
      <c r="F611" s="9">
        <f t="shared" si="711"/>
        <v>32</v>
      </c>
      <c r="G611" s="9">
        <f t="shared" si="711"/>
        <v>0</v>
      </c>
      <c r="H611" s="9">
        <f t="shared" si="711"/>
        <v>32</v>
      </c>
      <c r="I611" s="9">
        <f t="shared" si="711"/>
        <v>24.6</v>
      </c>
      <c r="J611" s="9">
        <f t="shared" si="711"/>
        <v>0</v>
      </c>
      <c r="K611" s="9">
        <f t="shared" si="711"/>
        <v>24.6</v>
      </c>
      <c r="L611" s="9">
        <f t="shared" si="712"/>
        <v>21.4</v>
      </c>
      <c r="M611" s="9">
        <f t="shared" si="711"/>
        <v>0</v>
      </c>
      <c r="N611" s="9">
        <f t="shared" si="711"/>
        <v>21.4</v>
      </c>
    </row>
    <row r="612" spans="1:14" ht="15.75" outlineLevel="7" x14ac:dyDescent="0.25">
      <c r="A612" s="262" t="s">
        <v>595</v>
      </c>
      <c r="B612" s="262" t="s">
        <v>510</v>
      </c>
      <c r="C612" s="262" t="s">
        <v>80</v>
      </c>
      <c r="D612" s="262"/>
      <c r="E612" s="236" t="s">
        <v>81</v>
      </c>
      <c r="F612" s="9">
        <f t="shared" si="711"/>
        <v>32</v>
      </c>
      <c r="G612" s="9">
        <f t="shared" si="711"/>
        <v>0</v>
      </c>
      <c r="H612" s="9">
        <f t="shared" si="711"/>
        <v>32</v>
      </c>
      <c r="I612" s="9">
        <f t="shared" si="711"/>
        <v>24.6</v>
      </c>
      <c r="J612" s="9">
        <f t="shared" si="711"/>
        <v>0</v>
      </c>
      <c r="K612" s="9">
        <f t="shared" si="711"/>
        <v>24.6</v>
      </c>
      <c r="L612" s="9">
        <f t="shared" si="712"/>
        <v>21.4</v>
      </c>
      <c r="M612" s="9">
        <f t="shared" si="711"/>
        <v>0</v>
      </c>
      <c r="N612" s="9">
        <f t="shared" si="711"/>
        <v>21.4</v>
      </c>
    </row>
    <row r="613" spans="1:14" ht="15.75" outlineLevel="7" x14ac:dyDescent="0.25">
      <c r="A613" s="263" t="s">
        <v>595</v>
      </c>
      <c r="B613" s="263" t="s">
        <v>510</v>
      </c>
      <c r="C613" s="263" t="s">
        <v>80</v>
      </c>
      <c r="D613" s="263" t="s">
        <v>7</v>
      </c>
      <c r="E613" s="155" t="s">
        <v>8</v>
      </c>
      <c r="F613" s="11">
        <v>32</v>
      </c>
      <c r="G613" s="11"/>
      <c r="H613" s="11">
        <f>SUM(F613:G613)</f>
        <v>32</v>
      </c>
      <c r="I613" s="11">
        <v>24.6</v>
      </c>
      <c r="J613" s="11"/>
      <c r="K613" s="11">
        <f>SUM(I613:J613)</f>
        <v>24.6</v>
      </c>
      <c r="L613" s="11">
        <v>21.4</v>
      </c>
      <c r="M613" s="11"/>
      <c r="N613" s="11">
        <f>SUM(L613:M613)</f>
        <v>21.4</v>
      </c>
    </row>
    <row r="614" spans="1:14" ht="15.75" outlineLevel="7" x14ac:dyDescent="0.25">
      <c r="A614" s="262" t="s">
        <v>595</v>
      </c>
      <c r="B614" s="262" t="s">
        <v>578</v>
      </c>
      <c r="C614" s="263"/>
      <c r="D614" s="263"/>
      <c r="E614" s="237" t="s">
        <v>579</v>
      </c>
      <c r="F614" s="9">
        <f t="shared" ref="F614:N619" si="713">F615</f>
        <v>1000</v>
      </c>
      <c r="G614" s="9">
        <f t="shared" si="713"/>
        <v>0</v>
      </c>
      <c r="H614" s="9">
        <f t="shared" si="713"/>
        <v>1000</v>
      </c>
      <c r="I614" s="9">
        <f t="shared" ref="I614:I619" si="714">I615</f>
        <v>1000</v>
      </c>
      <c r="J614" s="9">
        <f t="shared" si="713"/>
        <v>0</v>
      </c>
      <c r="K614" s="9">
        <f t="shared" si="713"/>
        <v>1000</v>
      </c>
      <c r="L614" s="9">
        <f t="shared" ref="L614:L619" si="715">L615</f>
        <v>1000</v>
      </c>
      <c r="M614" s="9">
        <f t="shared" si="713"/>
        <v>0</v>
      </c>
      <c r="N614" s="9">
        <f t="shared" si="713"/>
        <v>1000</v>
      </c>
    </row>
    <row r="615" spans="1:14" ht="15.75" outlineLevel="7" x14ac:dyDescent="0.25">
      <c r="A615" s="262" t="s">
        <v>595</v>
      </c>
      <c r="B615" s="262" t="s">
        <v>582</v>
      </c>
      <c r="C615" s="262"/>
      <c r="D615" s="262"/>
      <c r="E615" s="236" t="s">
        <v>583</v>
      </c>
      <c r="F615" s="9">
        <f t="shared" si="713"/>
        <v>1000</v>
      </c>
      <c r="G615" s="9">
        <f t="shared" si="713"/>
        <v>0</v>
      </c>
      <c r="H615" s="9">
        <f t="shared" si="713"/>
        <v>1000</v>
      </c>
      <c r="I615" s="9">
        <f t="shared" si="714"/>
        <v>1000</v>
      </c>
      <c r="J615" s="9">
        <f t="shared" si="713"/>
        <v>0</v>
      </c>
      <c r="K615" s="9">
        <f t="shared" si="713"/>
        <v>1000</v>
      </c>
      <c r="L615" s="9">
        <f t="shared" si="715"/>
        <v>1000</v>
      </c>
      <c r="M615" s="9">
        <f t="shared" si="713"/>
        <v>0</v>
      </c>
      <c r="N615" s="9">
        <f t="shared" si="713"/>
        <v>1000</v>
      </c>
    </row>
    <row r="616" spans="1:14" ht="31.5" outlineLevel="2" x14ac:dyDescent="0.25">
      <c r="A616" s="262" t="s">
        <v>595</v>
      </c>
      <c r="B616" s="262" t="s">
        <v>582</v>
      </c>
      <c r="C616" s="262" t="s">
        <v>24</v>
      </c>
      <c r="D616" s="262"/>
      <c r="E616" s="236" t="s">
        <v>25</v>
      </c>
      <c r="F616" s="9">
        <f t="shared" si="713"/>
        <v>1000</v>
      </c>
      <c r="G616" s="9">
        <f t="shared" si="713"/>
        <v>0</v>
      </c>
      <c r="H616" s="9">
        <f t="shared" si="713"/>
        <v>1000</v>
      </c>
      <c r="I616" s="9">
        <f t="shared" si="714"/>
        <v>1000</v>
      </c>
      <c r="J616" s="9">
        <f t="shared" si="713"/>
        <v>0</v>
      </c>
      <c r="K616" s="9">
        <f t="shared" si="713"/>
        <v>1000</v>
      </c>
      <c r="L616" s="9">
        <f t="shared" si="715"/>
        <v>1000</v>
      </c>
      <c r="M616" s="9">
        <f t="shared" si="713"/>
        <v>0</v>
      </c>
      <c r="N616" s="9">
        <f t="shared" si="713"/>
        <v>1000</v>
      </c>
    </row>
    <row r="617" spans="1:14" ht="31.5" outlineLevel="3" x14ac:dyDescent="0.25">
      <c r="A617" s="262" t="s">
        <v>595</v>
      </c>
      <c r="B617" s="262" t="s">
        <v>582</v>
      </c>
      <c r="C617" s="262" t="s">
        <v>26</v>
      </c>
      <c r="D617" s="262"/>
      <c r="E617" s="236" t="s">
        <v>27</v>
      </c>
      <c r="F617" s="9">
        <f t="shared" si="713"/>
        <v>1000</v>
      </c>
      <c r="G617" s="9">
        <f t="shared" si="713"/>
        <v>0</v>
      </c>
      <c r="H617" s="9">
        <f t="shared" si="713"/>
        <v>1000</v>
      </c>
      <c r="I617" s="9">
        <f t="shared" si="714"/>
        <v>1000</v>
      </c>
      <c r="J617" s="9">
        <f t="shared" si="713"/>
        <v>0</v>
      </c>
      <c r="K617" s="9">
        <f t="shared" si="713"/>
        <v>1000</v>
      </c>
      <c r="L617" s="9">
        <f t="shared" si="715"/>
        <v>1000</v>
      </c>
      <c r="M617" s="9">
        <f t="shared" si="713"/>
        <v>0</v>
      </c>
      <c r="N617" s="9">
        <f t="shared" si="713"/>
        <v>1000</v>
      </c>
    </row>
    <row r="618" spans="1:14" ht="21.75" customHeight="1" outlineLevel="4" x14ac:dyDescent="0.25">
      <c r="A618" s="262" t="s">
        <v>595</v>
      </c>
      <c r="B618" s="262" t="s">
        <v>582</v>
      </c>
      <c r="C618" s="262" t="s">
        <v>259</v>
      </c>
      <c r="D618" s="262"/>
      <c r="E618" s="236" t="s">
        <v>260</v>
      </c>
      <c r="F618" s="9">
        <f t="shared" si="713"/>
        <v>1000</v>
      </c>
      <c r="G618" s="9">
        <f t="shared" si="713"/>
        <v>0</v>
      </c>
      <c r="H618" s="9">
        <f t="shared" si="713"/>
        <v>1000</v>
      </c>
      <c r="I618" s="9">
        <f t="shared" si="714"/>
        <v>1000</v>
      </c>
      <c r="J618" s="9">
        <f t="shared" si="713"/>
        <v>0</v>
      </c>
      <c r="K618" s="9">
        <f t="shared" si="713"/>
        <v>1000</v>
      </c>
      <c r="L618" s="9">
        <f t="shared" si="715"/>
        <v>1000</v>
      </c>
      <c r="M618" s="9">
        <f t="shared" si="713"/>
        <v>0</v>
      </c>
      <c r="N618" s="9">
        <f t="shared" si="713"/>
        <v>1000</v>
      </c>
    </row>
    <row r="619" spans="1:14" ht="47.25" outlineLevel="5" x14ac:dyDescent="0.25">
      <c r="A619" s="262" t="s">
        <v>595</v>
      </c>
      <c r="B619" s="262" t="s">
        <v>582</v>
      </c>
      <c r="C619" s="262" t="s">
        <v>467</v>
      </c>
      <c r="D619" s="262"/>
      <c r="E619" s="236" t="s">
        <v>468</v>
      </c>
      <c r="F619" s="9">
        <f t="shared" si="713"/>
        <v>1000</v>
      </c>
      <c r="G619" s="9">
        <f t="shared" si="713"/>
        <v>0</v>
      </c>
      <c r="H619" s="9">
        <f t="shared" si="713"/>
        <v>1000</v>
      </c>
      <c r="I619" s="9">
        <f t="shared" si="714"/>
        <v>1000</v>
      </c>
      <c r="J619" s="9">
        <f t="shared" si="713"/>
        <v>0</v>
      </c>
      <c r="K619" s="9">
        <f t="shared" si="713"/>
        <v>1000</v>
      </c>
      <c r="L619" s="9">
        <f t="shared" si="715"/>
        <v>1000</v>
      </c>
      <c r="M619" s="9">
        <f t="shared" si="713"/>
        <v>0</v>
      </c>
      <c r="N619" s="9">
        <f t="shared" si="713"/>
        <v>1000</v>
      </c>
    </row>
    <row r="620" spans="1:14" ht="15.75" outlineLevel="7" x14ac:dyDescent="0.25">
      <c r="A620" s="263" t="s">
        <v>595</v>
      </c>
      <c r="B620" s="263" t="s">
        <v>582</v>
      </c>
      <c r="C620" s="263" t="s">
        <v>467</v>
      </c>
      <c r="D620" s="263" t="s">
        <v>21</v>
      </c>
      <c r="E620" s="155" t="s">
        <v>22</v>
      </c>
      <c r="F620" s="11">
        <v>1000</v>
      </c>
      <c r="G620" s="11"/>
      <c r="H620" s="11">
        <f>SUM(F620:G620)</f>
        <v>1000</v>
      </c>
      <c r="I620" s="11">
        <v>1000</v>
      </c>
      <c r="J620" s="11"/>
      <c r="K620" s="11">
        <f>SUM(I620:J620)</f>
        <v>1000</v>
      </c>
      <c r="L620" s="11">
        <v>1000</v>
      </c>
      <c r="M620" s="11"/>
      <c r="N620" s="11">
        <f>SUM(L620:M620)</f>
        <v>1000</v>
      </c>
    </row>
    <row r="621" spans="1:14" ht="15.75" outlineLevel="7" x14ac:dyDescent="0.25">
      <c r="A621" s="263"/>
      <c r="B621" s="263"/>
      <c r="C621" s="263"/>
      <c r="D621" s="263"/>
      <c r="E621" s="155"/>
      <c r="F621" s="11"/>
      <c r="G621" s="11"/>
      <c r="H621" s="11"/>
      <c r="I621" s="11"/>
      <c r="J621" s="11"/>
      <c r="K621" s="11"/>
      <c r="L621" s="11"/>
      <c r="M621" s="11"/>
      <c r="N621" s="11"/>
    </row>
    <row r="622" spans="1:14" ht="15.75" x14ac:dyDescent="0.25">
      <c r="A622" s="262" t="s">
        <v>597</v>
      </c>
      <c r="B622" s="262"/>
      <c r="C622" s="262"/>
      <c r="D622" s="262"/>
      <c r="E622" s="236" t="s">
        <v>598</v>
      </c>
      <c r="F622" s="9">
        <f t="shared" ref="F622:N622" si="716">F623+F630+F737+F760</f>
        <v>1700262.71</v>
      </c>
      <c r="G622" s="9">
        <f t="shared" si="716"/>
        <v>80316.747830000008</v>
      </c>
      <c r="H622" s="9">
        <f t="shared" si="716"/>
        <v>1780579.45783</v>
      </c>
      <c r="I622" s="9">
        <f t="shared" si="716"/>
        <v>1693786.7</v>
      </c>
      <c r="J622" s="9">
        <f t="shared" si="716"/>
        <v>34.1</v>
      </c>
      <c r="K622" s="9">
        <f t="shared" si="716"/>
        <v>1693820.8</v>
      </c>
      <c r="L622" s="9">
        <f t="shared" si="716"/>
        <v>1698163.6099999999</v>
      </c>
      <c r="M622" s="9">
        <f t="shared" si="716"/>
        <v>28.9</v>
      </c>
      <c r="N622" s="9">
        <f t="shared" si="716"/>
        <v>1698192.5099999998</v>
      </c>
    </row>
    <row r="623" spans="1:14" ht="15.75" x14ac:dyDescent="0.25">
      <c r="A623" s="262" t="s">
        <v>597</v>
      </c>
      <c r="B623" s="262" t="s">
        <v>502</v>
      </c>
      <c r="C623" s="262"/>
      <c r="D623" s="262"/>
      <c r="E623" s="237" t="s">
        <v>503</v>
      </c>
      <c r="F623" s="9">
        <f t="shared" ref="F623:N628" si="717">F624</f>
        <v>35.4</v>
      </c>
      <c r="G623" s="9">
        <f t="shared" si="717"/>
        <v>0</v>
      </c>
      <c r="H623" s="9">
        <f t="shared" si="717"/>
        <v>35.4</v>
      </c>
      <c r="I623" s="9">
        <f t="shared" ref="I623:I628" si="718">I624</f>
        <v>35.4</v>
      </c>
      <c r="J623" s="9">
        <f t="shared" si="717"/>
        <v>0</v>
      </c>
      <c r="K623" s="9">
        <f t="shared" si="717"/>
        <v>35.4</v>
      </c>
      <c r="L623" s="9">
        <f t="shared" ref="L623:L628" si="719">L624</f>
        <v>35.4</v>
      </c>
      <c r="M623" s="9">
        <f t="shared" si="717"/>
        <v>0</v>
      </c>
      <c r="N623" s="9">
        <f t="shared" si="717"/>
        <v>35.4</v>
      </c>
    </row>
    <row r="624" spans="1:14" ht="15.75" outlineLevel="1" x14ac:dyDescent="0.25">
      <c r="A624" s="262" t="s">
        <v>597</v>
      </c>
      <c r="B624" s="262" t="s">
        <v>506</v>
      </c>
      <c r="C624" s="262"/>
      <c r="D624" s="262"/>
      <c r="E624" s="236" t="s">
        <v>507</v>
      </c>
      <c r="F624" s="9">
        <f t="shared" si="717"/>
        <v>35.4</v>
      </c>
      <c r="G624" s="9">
        <f t="shared" si="717"/>
        <v>0</v>
      </c>
      <c r="H624" s="9">
        <f t="shared" si="717"/>
        <v>35.4</v>
      </c>
      <c r="I624" s="9">
        <f t="shared" si="718"/>
        <v>35.4</v>
      </c>
      <c r="J624" s="9">
        <f t="shared" si="717"/>
        <v>0</v>
      </c>
      <c r="K624" s="9">
        <f t="shared" si="717"/>
        <v>35.4</v>
      </c>
      <c r="L624" s="9">
        <f t="shared" si="719"/>
        <v>35.4</v>
      </c>
      <c r="M624" s="9">
        <f t="shared" si="717"/>
        <v>0</v>
      </c>
      <c r="N624" s="9">
        <f t="shared" si="717"/>
        <v>35.4</v>
      </c>
    </row>
    <row r="625" spans="1:14" ht="31.5" outlineLevel="2" x14ac:dyDescent="0.25">
      <c r="A625" s="262" t="s">
        <v>597</v>
      </c>
      <c r="B625" s="262" t="s">
        <v>506</v>
      </c>
      <c r="C625" s="262" t="s">
        <v>34</v>
      </c>
      <c r="D625" s="262"/>
      <c r="E625" s="236" t="s">
        <v>35</v>
      </c>
      <c r="F625" s="9">
        <f t="shared" si="717"/>
        <v>35.4</v>
      </c>
      <c r="G625" s="9">
        <f t="shared" si="717"/>
        <v>0</v>
      </c>
      <c r="H625" s="9">
        <f t="shared" si="717"/>
        <v>35.4</v>
      </c>
      <c r="I625" s="9">
        <f t="shared" si="718"/>
        <v>35.4</v>
      </c>
      <c r="J625" s="9">
        <f t="shared" si="717"/>
        <v>0</v>
      </c>
      <c r="K625" s="9">
        <f t="shared" si="717"/>
        <v>35.4</v>
      </c>
      <c r="L625" s="9">
        <f t="shared" si="719"/>
        <v>35.4</v>
      </c>
      <c r="M625" s="9">
        <f t="shared" si="717"/>
        <v>0</v>
      </c>
      <c r="N625" s="9">
        <f t="shared" si="717"/>
        <v>35.4</v>
      </c>
    </row>
    <row r="626" spans="1:14" ht="15.75" outlineLevel="3" x14ac:dyDescent="0.25">
      <c r="A626" s="262" t="s">
        <v>597</v>
      </c>
      <c r="B626" s="262" t="s">
        <v>506</v>
      </c>
      <c r="C626" s="262" t="s">
        <v>76</v>
      </c>
      <c r="D626" s="262"/>
      <c r="E626" s="236" t="s">
        <v>77</v>
      </c>
      <c r="F626" s="9">
        <f t="shared" si="717"/>
        <v>35.4</v>
      </c>
      <c r="G626" s="9">
        <f t="shared" si="717"/>
        <v>0</v>
      </c>
      <c r="H626" s="9">
        <f t="shared" si="717"/>
        <v>35.4</v>
      </c>
      <c r="I626" s="9">
        <f t="shared" si="718"/>
        <v>35.4</v>
      </c>
      <c r="J626" s="9">
        <f t="shared" si="717"/>
        <v>0</v>
      </c>
      <c r="K626" s="9">
        <f t="shared" si="717"/>
        <v>35.4</v>
      </c>
      <c r="L626" s="9">
        <f t="shared" si="719"/>
        <v>35.4</v>
      </c>
      <c r="M626" s="9">
        <f t="shared" si="717"/>
        <v>0</v>
      </c>
      <c r="N626" s="9">
        <f t="shared" si="717"/>
        <v>35.4</v>
      </c>
    </row>
    <row r="627" spans="1:14" ht="32.25" customHeight="1" outlineLevel="4" x14ac:dyDescent="0.25">
      <c r="A627" s="262" t="s">
        <v>597</v>
      </c>
      <c r="B627" s="262" t="s">
        <v>506</v>
      </c>
      <c r="C627" s="262" t="s">
        <v>78</v>
      </c>
      <c r="D627" s="262"/>
      <c r="E627" s="236" t="s">
        <v>79</v>
      </c>
      <c r="F627" s="9">
        <f t="shared" si="717"/>
        <v>35.4</v>
      </c>
      <c r="G627" s="9">
        <f t="shared" si="717"/>
        <v>0</v>
      </c>
      <c r="H627" s="9">
        <f t="shared" si="717"/>
        <v>35.4</v>
      </c>
      <c r="I627" s="9">
        <f t="shared" si="718"/>
        <v>35.4</v>
      </c>
      <c r="J627" s="9">
        <f t="shared" si="717"/>
        <v>0</v>
      </c>
      <c r="K627" s="9">
        <f t="shared" si="717"/>
        <v>35.4</v>
      </c>
      <c r="L627" s="9">
        <f t="shared" si="719"/>
        <v>35.4</v>
      </c>
      <c r="M627" s="9">
        <f t="shared" si="717"/>
        <v>0</v>
      </c>
      <c r="N627" s="9">
        <f t="shared" si="717"/>
        <v>35.4</v>
      </c>
    </row>
    <row r="628" spans="1:14" ht="15.75" outlineLevel="5" x14ac:dyDescent="0.25">
      <c r="A628" s="262" t="s">
        <v>597</v>
      </c>
      <c r="B628" s="262" t="s">
        <v>506</v>
      </c>
      <c r="C628" s="262" t="s">
        <v>80</v>
      </c>
      <c r="D628" s="262"/>
      <c r="E628" s="236" t="s">
        <v>81</v>
      </c>
      <c r="F628" s="9">
        <f t="shared" si="717"/>
        <v>35.4</v>
      </c>
      <c r="G628" s="9">
        <f t="shared" si="717"/>
        <v>0</v>
      </c>
      <c r="H628" s="9">
        <f t="shared" si="717"/>
        <v>35.4</v>
      </c>
      <c r="I628" s="9">
        <f t="shared" si="718"/>
        <v>35.4</v>
      </c>
      <c r="J628" s="9">
        <f t="shared" si="717"/>
        <v>0</v>
      </c>
      <c r="K628" s="9">
        <f t="shared" si="717"/>
        <v>35.4</v>
      </c>
      <c r="L628" s="9">
        <f t="shared" si="719"/>
        <v>35.4</v>
      </c>
      <c r="M628" s="9">
        <f t="shared" si="717"/>
        <v>0</v>
      </c>
      <c r="N628" s="9">
        <f t="shared" si="717"/>
        <v>35.4</v>
      </c>
    </row>
    <row r="629" spans="1:14" ht="15.75" outlineLevel="7" x14ac:dyDescent="0.25">
      <c r="A629" s="263" t="s">
        <v>597</v>
      </c>
      <c r="B629" s="263" t="s">
        <v>506</v>
      </c>
      <c r="C629" s="263" t="s">
        <v>80</v>
      </c>
      <c r="D629" s="263" t="s">
        <v>7</v>
      </c>
      <c r="E629" s="155" t="s">
        <v>8</v>
      </c>
      <c r="F629" s="11">
        <v>35.4</v>
      </c>
      <c r="G629" s="11"/>
      <c r="H629" s="11">
        <f>SUM(F629:G629)</f>
        <v>35.4</v>
      </c>
      <c r="I629" s="11">
        <v>35.4</v>
      </c>
      <c r="J629" s="11"/>
      <c r="K629" s="11">
        <f>SUM(I629:J629)</f>
        <v>35.4</v>
      </c>
      <c r="L629" s="11">
        <v>35.4</v>
      </c>
      <c r="M629" s="11"/>
      <c r="N629" s="11">
        <f>SUM(L629:M629)</f>
        <v>35.4</v>
      </c>
    </row>
    <row r="630" spans="1:14" ht="15.75" outlineLevel="7" x14ac:dyDescent="0.25">
      <c r="A630" s="262" t="s">
        <v>597</v>
      </c>
      <c r="B630" s="262" t="s">
        <v>508</v>
      </c>
      <c r="C630" s="263"/>
      <c r="D630" s="263"/>
      <c r="E630" s="237" t="s">
        <v>509</v>
      </c>
      <c r="F630" s="9">
        <f t="shared" ref="F630:N630" si="720">F631+F655+F680+F692+F698</f>
        <v>1673732.71</v>
      </c>
      <c r="G630" s="9">
        <f t="shared" si="720"/>
        <v>79271.101360000001</v>
      </c>
      <c r="H630" s="9">
        <f t="shared" si="720"/>
        <v>1753003.8113599999</v>
      </c>
      <c r="I630" s="9">
        <f t="shared" si="720"/>
        <v>1668209.9000000001</v>
      </c>
      <c r="J630" s="9">
        <f t="shared" si="720"/>
        <v>34.1</v>
      </c>
      <c r="K630" s="9">
        <f t="shared" si="720"/>
        <v>1668244.0000000002</v>
      </c>
      <c r="L630" s="9">
        <f t="shared" si="720"/>
        <v>1672409.71</v>
      </c>
      <c r="M630" s="9">
        <f t="shared" si="720"/>
        <v>28.9</v>
      </c>
      <c r="N630" s="9">
        <f t="shared" si="720"/>
        <v>1672438.6099999999</v>
      </c>
    </row>
    <row r="631" spans="1:14" ht="15.75" outlineLevel="1" x14ac:dyDescent="0.25">
      <c r="A631" s="262" t="s">
        <v>597</v>
      </c>
      <c r="B631" s="262" t="s">
        <v>599</v>
      </c>
      <c r="C631" s="262"/>
      <c r="D631" s="262"/>
      <c r="E631" s="236" t="s">
        <v>600</v>
      </c>
      <c r="F631" s="9">
        <f t="shared" ref="F631:N631" si="721">F632</f>
        <v>680012.80000000005</v>
      </c>
      <c r="G631" s="9">
        <f t="shared" si="721"/>
        <v>54040.705120000006</v>
      </c>
      <c r="H631" s="9">
        <f t="shared" si="721"/>
        <v>734053.5051200001</v>
      </c>
      <c r="I631" s="9">
        <f t="shared" si="721"/>
        <v>666114.4</v>
      </c>
      <c r="J631" s="9">
        <f t="shared" si="721"/>
        <v>0</v>
      </c>
      <c r="K631" s="9">
        <f t="shared" si="721"/>
        <v>666114.4</v>
      </c>
      <c r="L631" s="9">
        <f>L632</f>
        <v>663078.19999999995</v>
      </c>
      <c r="M631" s="9">
        <f t="shared" si="721"/>
        <v>0</v>
      </c>
      <c r="N631" s="9">
        <f t="shared" si="721"/>
        <v>663078.19999999995</v>
      </c>
    </row>
    <row r="632" spans="1:14" ht="31.5" outlineLevel="2" x14ac:dyDescent="0.25">
      <c r="A632" s="262" t="s">
        <v>597</v>
      </c>
      <c r="B632" s="262" t="s">
        <v>599</v>
      </c>
      <c r="C632" s="262" t="s">
        <v>234</v>
      </c>
      <c r="D632" s="262"/>
      <c r="E632" s="236" t="s">
        <v>235</v>
      </c>
      <c r="F632" s="9">
        <f t="shared" ref="F632:N632" si="722">F633+F645</f>
        <v>680012.80000000005</v>
      </c>
      <c r="G632" s="9">
        <f t="shared" si="722"/>
        <v>54040.705120000006</v>
      </c>
      <c r="H632" s="9">
        <f t="shared" si="722"/>
        <v>734053.5051200001</v>
      </c>
      <c r="I632" s="9">
        <f t="shared" si="722"/>
        <v>666114.4</v>
      </c>
      <c r="J632" s="9">
        <f t="shared" si="722"/>
        <v>0</v>
      </c>
      <c r="K632" s="9">
        <f t="shared" si="722"/>
        <v>666114.4</v>
      </c>
      <c r="L632" s="9">
        <f t="shared" si="722"/>
        <v>663078.19999999995</v>
      </c>
      <c r="M632" s="9">
        <f t="shared" si="722"/>
        <v>0</v>
      </c>
      <c r="N632" s="9">
        <f t="shared" si="722"/>
        <v>663078.19999999995</v>
      </c>
    </row>
    <row r="633" spans="1:14" ht="31.5" outlineLevel="3" x14ac:dyDescent="0.25">
      <c r="A633" s="262" t="s">
        <v>597</v>
      </c>
      <c r="B633" s="262" t="s">
        <v>599</v>
      </c>
      <c r="C633" s="262" t="s">
        <v>236</v>
      </c>
      <c r="D633" s="262"/>
      <c r="E633" s="236" t="s">
        <v>237</v>
      </c>
      <c r="F633" s="9">
        <f>F634</f>
        <v>8381.5</v>
      </c>
      <c r="G633" s="9">
        <f t="shared" ref="G633:H633" si="723">G634</f>
        <v>52652.347120000006</v>
      </c>
      <c r="H633" s="9">
        <f t="shared" si="723"/>
        <v>61033.847120000006</v>
      </c>
      <c r="I633" s="9">
        <f t="shared" ref="I633:L633" si="724">I634</f>
        <v>6448.8</v>
      </c>
      <c r="J633" s="9">
        <f t="shared" ref="J633" si="725">J634</f>
        <v>0</v>
      </c>
      <c r="K633" s="9">
        <f t="shared" ref="K633" si="726">K634</f>
        <v>6448.8</v>
      </c>
      <c r="L633" s="9">
        <f t="shared" si="724"/>
        <v>4710.6000000000004</v>
      </c>
      <c r="M633" s="9">
        <f t="shared" ref="M633" si="727">M634</f>
        <v>0</v>
      </c>
      <c r="N633" s="9">
        <f t="shared" ref="N633" si="728">N634</f>
        <v>4710.6000000000004</v>
      </c>
    </row>
    <row r="634" spans="1:14" ht="31.5" outlineLevel="4" x14ac:dyDescent="0.25">
      <c r="A634" s="262" t="s">
        <v>597</v>
      </c>
      <c r="B634" s="262" t="s">
        <v>599</v>
      </c>
      <c r="C634" s="262" t="s">
        <v>238</v>
      </c>
      <c r="D634" s="262"/>
      <c r="E634" s="236" t="s">
        <v>239</v>
      </c>
      <c r="F634" s="9">
        <f>F635+F643+F637</f>
        <v>8381.5</v>
      </c>
      <c r="G634" s="9">
        <f>G635+G643+G637+G639+G641</f>
        <v>52652.347120000006</v>
      </c>
      <c r="H634" s="9">
        <f t="shared" ref="H634:N634" si="729">H635+H643+H637+H639+H641</f>
        <v>61033.847120000006</v>
      </c>
      <c r="I634" s="9">
        <f t="shared" si="729"/>
        <v>6448.8</v>
      </c>
      <c r="J634" s="9">
        <f t="shared" si="729"/>
        <v>0</v>
      </c>
      <c r="K634" s="9">
        <f t="shared" si="729"/>
        <v>6448.8</v>
      </c>
      <c r="L634" s="9">
        <f t="shared" si="729"/>
        <v>4710.6000000000004</v>
      </c>
      <c r="M634" s="9">
        <f t="shared" si="729"/>
        <v>0</v>
      </c>
      <c r="N634" s="9">
        <f t="shared" si="729"/>
        <v>4710.6000000000004</v>
      </c>
    </row>
    <row r="635" spans="1:14" ht="15.75" outlineLevel="5" x14ac:dyDescent="0.25">
      <c r="A635" s="262" t="s">
        <v>597</v>
      </c>
      <c r="B635" s="262" t="s">
        <v>599</v>
      </c>
      <c r="C635" s="262" t="s">
        <v>302</v>
      </c>
      <c r="D635" s="262"/>
      <c r="E635" s="236" t="s">
        <v>303</v>
      </c>
      <c r="F635" s="9">
        <f t="shared" ref="F635:N635" si="730">F636</f>
        <v>6881.5</v>
      </c>
      <c r="G635" s="9">
        <f t="shared" si="730"/>
        <v>0</v>
      </c>
      <c r="H635" s="9">
        <f t="shared" si="730"/>
        <v>6881.5</v>
      </c>
      <c r="I635" s="9">
        <f t="shared" si="730"/>
        <v>5298.8</v>
      </c>
      <c r="J635" s="9">
        <f t="shared" si="730"/>
        <v>0</v>
      </c>
      <c r="K635" s="9">
        <f t="shared" si="730"/>
        <v>5298.8</v>
      </c>
      <c r="L635" s="9">
        <f>L636</f>
        <v>4610.6000000000004</v>
      </c>
      <c r="M635" s="9">
        <f t="shared" si="730"/>
        <v>0</v>
      </c>
      <c r="N635" s="9">
        <f t="shared" si="730"/>
        <v>4610.6000000000004</v>
      </c>
    </row>
    <row r="636" spans="1:14" ht="15.75" outlineLevel="7" x14ac:dyDescent="0.25">
      <c r="A636" s="263" t="s">
        <v>597</v>
      </c>
      <c r="B636" s="263" t="s">
        <v>599</v>
      </c>
      <c r="C636" s="263" t="s">
        <v>302</v>
      </c>
      <c r="D636" s="263" t="s">
        <v>15</v>
      </c>
      <c r="E636" s="155" t="s">
        <v>16</v>
      </c>
      <c r="F636" s="11">
        <v>6881.5</v>
      </c>
      <c r="G636" s="11"/>
      <c r="H636" s="11">
        <f>SUM(F636:G636)</f>
        <v>6881.5</v>
      </c>
      <c r="I636" s="11">
        <v>5298.8</v>
      </c>
      <c r="J636" s="11"/>
      <c r="K636" s="11">
        <f>SUM(I636:J636)</f>
        <v>5298.8</v>
      </c>
      <c r="L636" s="11">
        <v>4610.6000000000004</v>
      </c>
      <c r="M636" s="11"/>
      <c r="N636" s="11">
        <f>SUM(L636:M636)</f>
        <v>4610.6000000000004</v>
      </c>
    </row>
    <row r="637" spans="1:14" s="8" customFormat="1" ht="15.75" outlineLevel="7" x14ac:dyDescent="0.25">
      <c r="A637" s="262" t="s">
        <v>597</v>
      </c>
      <c r="B637" s="262" t="s">
        <v>599</v>
      </c>
      <c r="C637" s="266" t="s">
        <v>447</v>
      </c>
      <c r="D637" s="266"/>
      <c r="E637" s="242" t="s">
        <v>445</v>
      </c>
      <c r="F637" s="9">
        <f t="shared" ref="F637:N641" si="731">F638</f>
        <v>100</v>
      </c>
      <c r="G637" s="9">
        <f t="shared" si="731"/>
        <v>0</v>
      </c>
      <c r="H637" s="9">
        <f t="shared" si="731"/>
        <v>100</v>
      </c>
      <c r="I637" s="9">
        <f t="shared" si="731"/>
        <v>100</v>
      </c>
      <c r="J637" s="9">
        <f t="shared" si="731"/>
        <v>0</v>
      </c>
      <c r="K637" s="9">
        <f t="shared" si="731"/>
        <v>100</v>
      </c>
      <c r="L637" s="9">
        <f t="shared" ref="L637" si="732">L638</f>
        <v>100</v>
      </c>
      <c r="M637" s="9">
        <f t="shared" si="731"/>
        <v>0</v>
      </c>
      <c r="N637" s="9">
        <f t="shared" si="731"/>
        <v>100</v>
      </c>
    </row>
    <row r="638" spans="1:14" ht="31.5" outlineLevel="7" x14ac:dyDescent="0.25">
      <c r="A638" s="263" t="s">
        <v>597</v>
      </c>
      <c r="B638" s="263" t="s">
        <v>599</v>
      </c>
      <c r="C638" s="12" t="s">
        <v>447</v>
      </c>
      <c r="D638" s="12" t="s">
        <v>70</v>
      </c>
      <c r="E638" s="243" t="s">
        <v>446</v>
      </c>
      <c r="F638" s="11">
        <v>100</v>
      </c>
      <c r="G638" s="11"/>
      <c r="H638" s="11">
        <f>SUM(F638:G638)</f>
        <v>100</v>
      </c>
      <c r="I638" s="11">
        <v>100</v>
      </c>
      <c r="J638" s="11"/>
      <c r="K638" s="11">
        <f>SUM(I638:J638)</f>
        <v>100</v>
      </c>
      <c r="L638" s="11">
        <v>100</v>
      </c>
      <c r="M638" s="11"/>
      <c r="N638" s="11">
        <f>SUM(L638:M638)</f>
        <v>100</v>
      </c>
    </row>
    <row r="639" spans="1:14" ht="47.25" outlineLevel="7" x14ac:dyDescent="0.25">
      <c r="A639" s="271" t="s">
        <v>597</v>
      </c>
      <c r="B639" s="271" t="s">
        <v>599</v>
      </c>
      <c r="C639" s="274" t="s">
        <v>857</v>
      </c>
      <c r="D639" s="274"/>
      <c r="E639" s="52" t="s">
        <v>858</v>
      </c>
      <c r="F639" s="11"/>
      <c r="G639" s="9">
        <f t="shared" si="731"/>
        <v>13163.086800000001</v>
      </c>
      <c r="H639" s="9">
        <f t="shared" si="731"/>
        <v>13163.086800000001</v>
      </c>
      <c r="I639" s="11"/>
      <c r="J639" s="11"/>
      <c r="K639" s="11"/>
      <c r="L639" s="11"/>
      <c r="M639" s="11"/>
      <c r="N639" s="11"/>
    </row>
    <row r="640" spans="1:14" ht="31.5" outlineLevel="7" x14ac:dyDescent="0.25">
      <c r="A640" s="275" t="s">
        <v>597</v>
      </c>
      <c r="B640" s="275" t="s">
        <v>599</v>
      </c>
      <c r="C640" s="276" t="s">
        <v>857</v>
      </c>
      <c r="D640" s="202" t="s">
        <v>70</v>
      </c>
      <c r="E640" s="249" t="s">
        <v>446</v>
      </c>
      <c r="F640" s="11"/>
      <c r="G640" s="189">
        <f>7944.18178+5218.90502</f>
        <v>13163.086800000001</v>
      </c>
      <c r="H640" s="13">
        <f>SUM(F640:G640)</f>
        <v>13163.086800000001</v>
      </c>
      <c r="I640" s="11"/>
      <c r="J640" s="11"/>
      <c r="K640" s="11"/>
      <c r="L640" s="11"/>
      <c r="M640" s="11"/>
      <c r="N640" s="11"/>
    </row>
    <row r="641" spans="1:14" ht="47.25" outlineLevel="7" x14ac:dyDescent="0.25">
      <c r="A641" s="272" t="s">
        <v>597</v>
      </c>
      <c r="B641" s="272" t="s">
        <v>599</v>
      </c>
      <c r="C641" s="277" t="s">
        <v>857</v>
      </c>
      <c r="D641" s="277"/>
      <c r="E641" s="250" t="s">
        <v>859</v>
      </c>
      <c r="F641" s="11"/>
      <c r="G641" s="23">
        <f t="shared" si="731"/>
        <v>39489.260320000001</v>
      </c>
      <c r="H641" s="23">
        <f t="shared" si="731"/>
        <v>39489.260320000001</v>
      </c>
      <c r="I641" s="11"/>
      <c r="J641" s="11"/>
      <c r="K641" s="11"/>
      <c r="L641" s="11"/>
      <c r="M641" s="11"/>
      <c r="N641" s="11"/>
    </row>
    <row r="642" spans="1:14" ht="31.5" outlineLevel="7" x14ac:dyDescent="0.25">
      <c r="A642" s="273" t="s">
        <v>597</v>
      </c>
      <c r="B642" s="273" t="s">
        <v>599</v>
      </c>
      <c r="C642" s="278" t="s">
        <v>857</v>
      </c>
      <c r="D642" s="278" t="s">
        <v>70</v>
      </c>
      <c r="E642" s="251" t="s">
        <v>446</v>
      </c>
      <c r="F642" s="11"/>
      <c r="G642" s="34">
        <f>23832.5453+15656.71502</f>
        <v>39489.260320000001</v>
      </c>
      <c r="H642" s="34">
        <f>SUM(F642:G642)</f>
        <v>39489.260320000001</v>
      </c>
      <c r="I642" s="11"/>
      <c r="J642" s="13"/>
      <c r="K642" s="13"/>
      <c r="L642" s="11"/>
      <c r="M642" s="11"/>
      <c r="N642" s="11"/>
    </row>
    <row r="643" spans="1:14" s="35" customFormat="1" ht="31.5" outlineLevel="5" x14ac:dyDescent="0.25">
      <c r="A643" s="264" t="s">
        <v>597</v>
      </c>
      <c r="B643" s="264" t="s">
        <v>599</v>
      </c>
      <c r="C643" s="264" t="s">
        <v>304</v>
      </c>
      <c r="D643" s="264"/>
      <c r="E643" s="238" t="s">
        <v>622</v>
      </c>
      <c r="F643" s="23">
        <f t="shared" ref="F643:M643" si="733">F644</f>
        <v>1400</v>
      </c>
      <c r="G643" s="23">
        <f t="shared" si="733"/>
        <v>0</v>
      </c>
      <c r="H643" s="23">
        <f t="shared" si="733"/>
        <v>1400</v>
      </c>
      <c r="I643" s="23">
        <f t="shared" si="733"/>
        <v>1050</v>
      </c>
      <c r="J643" s="23">
        <f t="shared" si="733"/>
        <v>0</v>
      </c>
      <c r="K643" s="23">
        <f t="shared" si="733"/>
        <v>1050</v>
      </c>
      <c r="L643" s="23">
        <f t="shared" si="733"/>
        <v>0</v>
      </c>
      <c r="M643" s="23">
        <f t="shared" si="733"/>
        <v>0</v>
      </c>
      <c r="N643" s="23"/>
    </row>
    <row r="644" spans="1:14" s="35" customFormat="1" ht="31.5" outlineLevel="7" x14ac:dyDescent="0.25">
      <c r="A644" s="265" t="s">
        <v>597</v>
      </c>
      <c r="B644" s="265" t="s">
        <v>599</v>
      </c>
      <c r="C644" s="265" t="s">
        <v>304</v>
      </c>
      <c r="D644" s="265" t="s">
        <v>70</v>
      </c>
      <c r="E644" s="239" t="s">
        <v>71</v>
      </c>
      <c r="F644" s="24">
        <v>1400</v>
      </c>
      <c r="G644" s="24"/>
      <c r="H644" s="24">
        <f>SUM(F644:G644)</f>
        <v>1400</v>
      </c>
      <c r="I644" s="24">
        <v>1050</v>
      </c>
      <c r="J644" s="24"/>
      <c r="K644" s="24">
        <f>SUM(I644:J644)</f>
        <v>1050</v>
      </c>
      <c r="L644" s="24"/>
      <c r="M644" s="24"/>
      <c r="N644" s="24"/>
    </row>
    <row r="645" spans="1:14" ht="31.5" outlineLevel="3" x14ac:dyDescent="0.25">
      <c r="A645" s="262" t="s">
        <v>597</v>
      </c>
      <c r="B645" s="262" t="s">
        <v>599</v>
      </c>
      <c r="C645" s="262" t="s">
        <v>305</v>
      </c>
      <c r="D645" s="262"/>
      <c r="E645" s="236" t="s">
        <v>306</v>
      </c>
      <c r="F645" s="9">
        <f t="shared" ref="F645:N645" si="734">F646+F649</f>
        <v>671631.3</v>
      </c>
      <c r="G645" s="9">
        <f t="shared" ref="G645:H645" si="735">G646+G649</f>
        <v>1388.3579999999999</v>
      </c>
      <c r="H645" s="9">
        <f t="shared" si="735"/>
        <v>673019.65800000005</v>
      </c>
      <c r="I645" s="9">
        <f t="shared" si="734"/>
        <v>659665.6</v>
      </c>
      <c r="J645" s="9">
        <f t="shared" si="734"/>
        <v>0</v>
      </c>
      <c r="K645" s="9">
        <f t="shared" si="734"/>
        <v>659665.6</v>
      </c>
      <c r="L645" s="9">
        <f t="shared" si="734"/>
        <v>658367.6</v>
      </c>
      <c r="M645" s="9">
        <f t="shared" si="734"/>
        <v>0</v>
      </c>
      <c r="N645" s="9">
        <f t="shared" si="734"/>
        <v>658367.6</v>
      </c>
    </row>
    <row r="646" spans="1:14" ht="31.5" outlineLevel="4" x14ac:dyDescent="0.25">
      <c r="A646" s="262" t="s">
        <v>597</v>
      </c>
      <c r="B646" s="262" t="s">
        <v>599</v>
      </c>
      <c r="C646" s="262" t="s">
        <v>307</v>
      </c>
      <c r="D646" s="262"/>
      <c r="E646" s="236" t="s">
        <v>39</v>
      </c>
      <c r="F646" s="9">
        <f t="shared" ref="F646:N647" si="736">F647</f>
        <v>136462.5</v>
      </c>
      <c r="G646" s="9">
        <f t="shared" si="736"/>
        <v>1388.3579999999999</v>
      </c>
      <c r="H646" s="9">
        <f t="shared" si="736"/>
        <v>137850.85800000001</v>
      </c>
      <c r="I646" s="9">
        <f t="shared" ref="I646:I647" si="737">I647</f>
        <v>136462.5</v>
      </c>
      <c r="J646" s="9">
        <f t="shared" si="736"/>
        <v>0</v>
      </c>
      <c r="K646" s="9">
        <f t="shared" si="736"/>
        <v>136462.5</v>
      </c>
      <c r="L646" s="9">
        <f t="shared" ref="L646:L647" si="738">L647</f>
        <v>136462.5</v>
      </c>
      <c r="M646" s="9">
        <f t="shared" si="736"/>
        <v>0</v>
      </c>
      <c r="N646" s="9">
        <f t="shared" si="736"/>
        <v>136462.5</v>
      </c>
    </row>
    <row r="647" spans="1:14" ht="15.75" outlineLevel="5" x14ac:dyDescent="0.25">
      <c r="A647" s="262" t="s">
        <v>597</v>
      </c>
      <c r="B647" s="262" t="s">
        <v>599</v>
      </c>
      <c r="C647" s="262" t="s">
        <v>308</v>
      </c>
      <c r="D647" s="262"/>
      <c r="E647" s="236" t="s">
        <v>309</v>
      </c>
      <c r="F647" s="9">
        <f t="shared" si="736"/>
        <v>136462.5</v>
      </c>
      <c r="G647" s="9">
        <f t="shared" si="736"/>
        <v>1388.3579999999999</v>
      </c>
      <c r="H647" s="9">
        <f t="shared" si="736"/>
        <v>137850.85800000001</v>
      </c>
      <c r="I647" s="9">
        <f t="shared" si="737"/>
        <v>136462.5</v>
      </c>
      <c r="J647" s="9">
        <f t="shared" si="736"/>
        <v>0</v>
      </c>
      <c r="K647" s="9">
        <f t="shared" si="736"/>
        <v>136462.5</v>
      </c>
      <c r="L647" s="9">
        <f t="shared" si="738"/>
        <v>136462.5</v>
      </c>
      <c r="M647" s="9">
        <f t="shared" si="736"/>
        <v>0</v>
      </c>
      <c r="N647" s="9">
        <f t="shared" si="736"/>
        <v>136462.5</v>
      </c>
    </row>
    <row r="648" spans="1:14" ht="31.5" outlineLevel="7" x14ac:dyDescent="0.25">
      <c r="A648" s="263" t="s">
        <v>597</v>
      </c>
      <c r="B648" s="263" t="s">
        <v>599</v>
      </c>
      <c r="C648" s="263" t="s">
        <v>308</v>
      </c>
      <c r="D648" s="263" t="s">
        <v>70</v>
      </c>
      <c r="E648" s="155" t="s">
        <v>71</v>
      </c>
      <c r="F648" s="11">
        <v>136462.5</v>
      </c>
      <c r="G648" s="165">
        <v>1388.3579999999999</v>
      </c>
      <c r="H648" s="11">
        <f>SUM(F648:G648)</f>
        <v>137850.85800000001</v>
      </c>
      <c r="I648" s="11">
        <v>136462.5</v>
      </c>
      <c r="J648" s="11"/>
      <c r="K648" s="11">
        <f>SUM(I648:J648)</f>
        <v>136462.5</v>
      </c>
      <c r="L648" s="11">
        <v>136462.5</v>
      </c>
      <c r="M648" s="11"/>
      <c r="N648" s="11">
        <f>SUM(L648:M648)</f>
        <v>136462.5</v>
      </c>
    </row>
    <row r="649" spans="1:14" ht="31.5" outlineLevel="4" x14ac:dyDescent="0.25">
      <c r="A649" s="262" t="s">
        <v>597</v>
      </c>
      <c r="B649" s="262" t="s">
        <v>599</v>
      </c>
      <c r="C649" s="262" t="s">
        <v>310</v>
      </c>
      <c r="D649" s="262"/>
      <c r="E649" s="236" t="s">
        <v>311</v>
      </c>
      <c r="F649" s="9">
        <f t="shared" ref="F649:N649" si="739">F650+F652</f>
        <v>535168.80000000005</v>
      </c>
      <c r="G649" s="9">
        <f t="shared" ref="G649:H649" si="740">G650+G652</f>
        <v>0</v>
      </c>
      <c r="H649" s="9">
        <f t="shared" si="740"/>
        <v>535168.80000000005</v>
      </c>
      <c r="I649" s="9">
        <f t="shared" si="739"/>
        <v>523203.1</v>
      </c>
      <c r="J649" s="9">
        <f t="shared" si="739"/>
        <v>0</v>
      </c>
      <c r="K649" s="9">
        <f t="shared" si="739"/>
        <v>523203.1</v>
      </c>
      <c r="L649" s="9">
        <f t="shared" si="739"/>
        <v>521905.1</v>
      </c>
      <c r="M649" s="9">
        <f t="shared" si="739"/>
        <v>0</v>
      </c>
      <c r="N649" s="9">
        <f t="shared" si="739"/>
        <v>521905.1</v>
      </c>
    </row>
    <row r="650" spans="1:14" ht="31.5" outlineLevel="5" x14ac:dyDescent="0.25">
      <c r="A650" s="262" t="s">
        <v>597</v>
      </c>
      <c r="B650" s="262" t="s">
        <v>599</v>
      </c>
      <c r="C650" s="262" t="s">
        <v>312</v>
      </c>
      <c r="D650" s="262"/>
      <c r="E650" s="236" t="s">
        <v>313</v>
      </c>
      <c r="F650" s="9">
        <f t="shared" ref="F650:N650" si="741">F651</f>
        <v>6287.7</v>
      </c>
      <c r="G650" s="9">
        <f t="shared" si="741"/>
        <v>0</v>
      </c>
      <c r="H650" s="9">
        <f t="shared" si="741"/>
        <v>6287.7</v>
      </c>
      <c r="I650" s="9">
        <f t="shared" si="741"/>
        <v>6287.7</v>
      </c>
      <c r="J650" s="9">
        <f t="shared" si="741"/>
        <v>0</v>
      </c>
      <c r="K650" s="9">
        <f t="shared" si="741"/>
        <v>6287.7</v>
      </c>
      <c r="L650" s="9">
        <f>L651</f>
        <v>6287.7</v>
      </c>
      <c r="M650" s="9">
        <f t="shared" si="741"/>
        <v>0</v>
      </c>
      <c r="N650" s="9">
        <f t="shared" si="741"/>
        <v>6287.7</v>
      </c>
    </row>
    <row r="651" spans="1:14" ht="31.5" outlineLevel="7" x14ac:dyDescent="0.25">
      <c r="A651" s="263" t="s">
        <v>597</v>
      </c>
      <c r="B651" s="263" t="s">
        <v>599</v>
      </c>
      <c r="C651" s="263" t="s">
        <v>312</v>
      </c>
      <c r="D651" s="263" t="s">
        <v>70</v>
      </c>
      <c r="E651" s="155" t="s">
        <v>71</v>
      </c>
      <c r="F651" s="11">
        <v>6287.7</v>
      </c>
      <c r="G651" s="51"/>
      <c r="H651" s="11">
        <f>SUM(F651:G651)</f>
        <v>6287.7</v>
      </c>
      <c r="I651" s="11">
        <v>6287.7</v>
      </c>
      <c r="J651" s="11"/>
      <c r="K651" s="11">
        <f>SUM(I651:J651)</f>
        <v>6287.7</v>
      </c>
      <c r="L651" s="11">
        <v>6287.7</v>
      </c>
      <c r="M651" s="11"/>
      <c r="N651" s="11">
        <f>SUM(L651:M651)</f>
        <v>6287.7</v>
      </c>
    </row>
    <row r="652" spans="1:14" s="35" customFormat="1" ht="31.5" outlineLevel="5" x14ac:dyDescent="0.25">
      <c r="A652" s="264" t="s">
        <v>597</v>
      </c>
      <c r="B652" s="264" t="s">
        <v>599</v>
      </c>
      <c r="C652" s="264" t="s">
        <v>314</v>
      </c>
      <c r="D652" s="264"/>
      <c r="E652" s="238" t="s">
        <v>315</v>
      </c>
      <c r="F652" s="23">
        <f>F653+F654</f>
        <v>528881.10000000009</v>
      </c>
      <c r="G652" s="23">
        <f t="shared" ref="G652:H652" si="742">G653+G654</f>
        <v>0</v>
      </c>
      <c r="H652" s="23">
        <f t="shared" si="742"/>
        <v>528881.10000000009</v>
      </c>
      <c r="I652" s="23">
        <f t="shared" ref="I652:L652" si="743">I653+I654</f>
        <v>516915.39999999997</v>
      </c>
      <c r="J652" s="23">
        <f t="shared" ref="J652" si="744">J653+J654</f>
        <v>0</v>
      </c>
      <c r="K652" s="23">
        <f t="shared" ref="K652" si="745">K653+K654</f>
        <v>516915.39999999997</v>
      </c>
      <c r="L652" s="23">
        <f t="shared" si="743"/>
        <v>515617.39999999997</v>
      </c>
      <c r="M652" s="23">
        <f t="shared" ref="M652" si="746">M653+M654</f>
        <v>0</v>
      </c>
      <c r="N652" s="23">
        <f t="shared" ref="N652" si="747">N653+N654</f>
        <v>515617.39999999997</v>
      </c>
    </row>
    <row r="653" spans="1:14" s="35" customFormat="1" ht="31.5" outlineLevel="7" x14ac:dyDescent="0.25">
      <c r="A653" s="265" t="s">
        <v>597</v>
      </c>
      <c r="B653" s="265" t="s">
        <v>599</v>
      </c>
      <c r="C653" s="265" t="s">
        <v>314</v>
      </c>
      <c r="D653" s="265" t="s">
        <v>70</v>
      </c>
      <c r="E653" s="239" t="s">
        <v>71</v>
      </c>
      <c r="F653" s="24">
        <f>500127.9-515.3</f>
        <v>499612.60000000003</v>
      </c>
      <c r="G653" s="24"/>
      <c r="H653" s="24">
        <f t="shared" ref="H653:H654" si="748">SUM(F653:G653)</f>
        <v>499612.60000000003</v>
      </c>
      <c r="I653" s="24">
        <v>487262.8</v>
      </c>
      <c r="J653" s="24"/>
      <c r="K653" s="24">
        <f t="shared" ref="K653:K654" si="749">SUM(I653:J653)</f>
        <v>487262.8</v>
      </c>
      <c r="L653" s="24">
        <v>485964.79999999999</v>
      </c>
      <c r="M653" s="24"/>
      <c r="N653" s="24">
        <f t="shared" ref="N653:N654" si="750">SUM(L653:M653)</f>
        <v>485964.79999999999</v>
      </c>
    </row>
    <row r="654" spans="1:14" s="35" customFormat="1" ht="15.75" outlineLevel="7" x14ac:dyDescent="0.25">
      <c r="A654" s="265" t="s">
        <v>597</v>
      </c>
      <c r="B654" s="265" t="s">
        <v>599</v>
      </c>
      <c r="C654" s="265" t="s">
        <v>314</v>
      </c>
      <c r="D654" s="265" t="s">
        <v>15</v>
      </c>
      <c r="E654" s="239" t="s">
        <v>16</v>
      </c>
      <c r="F654" s="24">
        <v>29268.5</v>
      </c>
      <c r="G654" s="24"/>
      <c r="H654" s="24">
        <f t="shared" si="748"/>
        <v>29268.5</v>
      </c>
      <c r="I654" s="24">
        <v>29652.6</v>
      </c>
      <c r="J654" s="24"/>
      <c r="K654" s="24">
        <f t="shared" si="749"/>
        <v>29652.6</v>
      </c>
      <c r="L654" s="24">
        <v>29652.6</v>
      </c>
      <c r="M654" s="24"/>
      <c r="N654" s="24">
        <f t="shared" si="750"/>
        <v>29652.6</v>
      </c>
    </row>
    <row r="655" spans="1:14" ht="15.75" outlineLevel="1" x14ac:dyDescent="0.25">
      <c r="A655" s="262" t="s">
        <v>597</v>
      </c>
      <c r="B655" s="262" t="s">
        <v>569</v>
      </c>
      <c r="C655" s="262"/>
      <c r="D655" s="262"/>
      <c r="E655" s="236" t="s">
        <v>601</v>
      </c>
      <c r="F655" s="9">
        <f t="shared" ref="F655:N655" si="751">F656</f>
        <v>852570.2</v>
      </c>
      <c r="G655" s="9">
        <f t="shared" si="751"/>
        <v>17367.929039999999</v>
      </c>
      <c r="H655" s="9">
        <f t="shared" si="751"/>
        <v>869938.12904000003</v>
      </c>
      <c r="I655" s="9">
        <f t="shared" si="751"/>
        <v>859177.60000000009</v>
      </c>
      <c r="J655" s="9">
        <f t="shared" si="751"/>
        <v>34.1</v>
      </c>
      <c r="K655" s="9">
        <f t="shared" si="751"/>
        <v>859211.70000000007</v>
      </c>
      <c r="L655" s="9">
        <f t="shared" si="751"/>
        <v>863842.3</v>
      </c>
      <c r="M655" s="9">
        <f t="shared" si="751"/>
        <v>28.9</v>
      </c>
      <c r="N655" s="9">
        <f t="shared" si="751"/>
        <v>863871.20000000007</v>
      </c>
    </row>
    <row r="656" spans="1:14" ht="31.5" outlineLevel="2" x14ac:dyDescent="0.25">
      <c r="A656" s="262" t="s">
        <v>597</v>
      </c>
      <c r="B656" s="262" t="s">
        <v>569</v>
      </c>
      <c r="C656" s="262" t="s">
        <v>234</v>
      </c>
      <c r="D656" s="262"/>
      <c r="E656" s="236" t="s">
        <v>235</v>
      </c>
      <c r="F656" s="9">
        <f>F663</f>
        <v>852570.2</v>
      </c>
      <c r="G656" s="9">
        <f>G663+G657</f>
        <v>17367.929039999999</v>
      </c>
      <c r="H656" s="9">
        <f t="shared" ref="H656:N656" si="752">H663+H657</f>
        <v>869938.12904000003</v>
      </c>
      <c r="I656" s="9">
        <f t="shared" si="752"/>
        <v>859177.60000000009</v>
      </c>
      <c r="J656" s="9">
        <f t="shared" si="752"/>
        <v>34.1</v>
      </c>
      <c r="K656" s="9">
        <f t="shared" si="752"/>
        <v>859211.70000000007</v>
      </c>
      <c r="L656" s="9">
        <f t="shared" si="752"/>
        <v>863842.3</v>
      </c>
      <c r="M656" s="9">
        <f t="shared" si="752"/>
        <v>28.9</v>
      </c>
      <c r="N656" s="9">
        <f t="shared" si="752"/>
        <v>863871.20000000007</v>
      </c>
    </row>
    <row r="657" spans="1:14" ht="31.5" outlineLevel="2" x14ac:dyDescent="0.25">
      <c r="A657" s="262" t="s">
        <v>597</v>
      </c>
      <c r="B657" s="262" t="s">
        <v>569</v>
      </c>
      <c r="C657" s="262" t="s">
        <v>236</v>
      </c>
      <c r="D657" s="262"/>
      <c r="E657" s="236" t="s">
        <v>237</v>
      </c>
      <c r="F657" s="9"/>
      <c r="G657" s="9">
        <f>G658</f>
        <v>16593.929039999999</v>
      </c>
      <c r="H657" s="9">
        <f>H658</f>
        <v>16593.929039999999</v>
      </c>
      <c r="I657" s="9"/>
      <c r="J657" s="9"/>
      <c r="K657" s="9"/>
      <c r="L657" s="9"/>
      <c r="M657" s="9"/>
      <c r="N657" s="9"/>
    </row>
    <row r="658" spans="1:14" ht="31.5" outlineLevel="2" x14ac:dyDescent="0.25">
      <c r="A658" s="262" t="s">
        <v>597</v>
      </c>
      <c r="B658" s="262" t="s">
        <v>569</v>
      </c>
      <c r="C658" s="262" t="s">
        <v>238</v>
      </c>
      <c r="D658" s="262"/>
      <c r="E658" s="236" t="s">
        <v>239</v>
      </c>
      <c r="F658" s="9"/>
      <c r="G658" s="9">
        <f>G659+G661</f>
        <v>16593.929039999999</v>
      </c>
      <c r="H658" s="9">
        <f>H659+H661</f>
        <v>16593.929039999999</v>
      </c>
      <c r="I658" s="9"/>
      <c r="J658" s="9"/>
      <c r="K658" s="9"/>
      <c r="L658" s="9"/>
      <c r="M658" s="9"/>
      <c r="N658" s="9"/>
    </row>
    <row r="659" spans="1:14" ht="47.25" outlineLevel="2" x14ac:dyDescent="0.25">
      <c r="A659" s="271" t="s">
        <v>597</v>
      </c>
      <c r="B659" s="271" t="s">
        <v>569</v>
      </c>
      <c r="C659" s="274" t="s">
        <v>857</v>
      </c>
      <c r="D659" s="274"/>
      <c r="E659" s="52" t="s">
        <v>858</v>
      </c>
      <c r="F659" s="9"/>
      <c r="G659" s="9">
        <f t="shared" ref="G659:H661" si="753">G660</f>
        <v>4148.4822599999998</v>
      </c>
      <c r="H659" s="9">
        <f t="shared" si="753"/>
        <v>4148.4822599999998</v>
      </c>
      <c r="I659" s="9"/>
      <c r="J659" s="9"/>
      <c r="K659" s="9"/>
      <c r="L659" s="9"/>
      <c r="M659" s="9"/>
      <c r="N659" s="9"/>
    </row>
    <row r="660" spans="1:14" ht="31.5" outlineLevel="2" x14ac:dyDescent="0.25">
      <c r="A660" s="275" t="s">
        <v>597</v>
      </c>
      <c r="B660" s="275" t="s">
        <v>569</v>
      </c>
      <c r="C660" s="276" t="s">
        <v>857</v>
      </c>
      <c r="D660" s="202" t="s">
        <v>70</v>
      </c>
      <c r="E660" s="249" t="s">
        <v>446</v>
      </c>
      <c r="F660" s="9"/>
      <c r="G660" s="13">
        <f>1590.5375+2557.94476</f>
        <v>4148.4822599999998</v>
      </c>
      <c r="H660" s="13">
        <f>SUM(F660:G660)</f>
        <v>4148.4822599999998</v>
      </c>
      <c r="I660" s="9"/>
      <c r="J660" s="9"/>
      <c r="K660" s="9"/>
      <c r="L660" s="9"/>
      <c r="M660" s="9"/>
      <c r="N660" s="9"/>
    </row>
    <row r="661" spans="1:14" ht="47.25" outlineLevel="2" x14ac:dyDescent="0.25">
      <c r="A661" s="272" t="s">
        <v>597</v>
      </c>
      <c r="B661" s="272" t="s">
        <v>569</v>
      </c>
      <c r="C661" s="277" t="s">
        <v>857</v>
      </c>
      <c r="D661" s="277"/>
      <c r="E661" s="250" t="s">
        <v>859</v>
      </c>
      <c r="F661" s="9"/>
      <c r="G661" s="23">
        <f t="shared" si="753"/>
        <v>12445.44678</v>
      </c>
      <c r="H661" s="23">
        <f t="shared" si="753"/>
        <v>12445.44678</v>
      </c>
      <c r="I661" s="9"/>
      <c r="J661" s="9"/>
      <c r="K661" s="9"/>
      <c r="L661" s="9"/>
      <c r="M661" s="9"/>
      <c r="N661" s="9"/>
    </row>
    <row r="662" spans="1:14" ht="31.5" outlineLevel="2" x14ac:dyDescent="0.25">
      <c r="A662" s="273" t="s">
        <v>597</v>
      </c>
      <c r="B662" s="273" t="s">
        <v>569</v>
      </c>
      <c r="C662" s="278" t="s">
        <v>857</v>
      </c>
      <c r="D662" s="278" t="s">
        <v>70</v>
      </c>
      <c r="E662" s="251" t="s">
        <v>446</v>
      </c>
      <c r="F662" s="9"/>
      <c r="G662" s="34">
        <f>4771.6125+7673.83428</f>
        <v>12445.44678</v>
      </c>
      <c r="H662" s="34">
        <f>SUM(F662:G662)</f>
        <v>12445.44678</v>
      </c>
      <c r="I662" s="9"/>
      <c r="J662" s="9"/>
      <c r="K662" s="9"/>
      <c r="L662" s="9"/>
      <c r="M662" s="9"/>
      <c r="N662" s="9"/>
    </row>
    <row r="663" spans="1:14" ht="31.5" outlineLevel="3" x14ac:dyDescent="0.25">
      <c r="A663" s="262" t="s">
        <v>597</v>
      </c>
      <c r="B663" s="262" t="s">
        <v>569</v>
      </c>
      <c r="C663" s="262" t="s">
        <v>305</v>
      </c>
      <c r="D663" s="262"/>
      <c r="E663" s="236" t="s">
        <v>306</v>
      </c>
      <c r="F663" s="9">
        <f t="shared" ref="F663:N663" si="754">F664+F667</f>
        <v>852570.2</v>
      </c>
      <c r="G663" s="9">
        <f t="shared" ref="G663:H663" si="755">G664+G667</f>
        <v>774</v>
      </c>
      <c r="H663" s="9">
        <f t="shared" si="755"/>
        <v>853344.20000000007</v>
      </c>
      <c r="I663" s="9">
        <f t="shared" si="754"/>
        <v>859177.60000000009</v>
      </c>
      <c r="J663" s="9">
        <f t="shared" si="754"/>
        <v>34.1</v>
      </c>
      <c r="K663" s="9">
        <f t="shared" si="754"/>
        <v>859211.70000000007</v>
      </c>
      <c r="L663" s="9">
        <f t="shared" si="754"/>
        <v>863842.3</v>
      </c>
      <c r="M663" s="9">
        <f t="shared" si="754"/>
        <v>28.9</v>
      </c>
      <c r="N663" s="9">
        <f t="shared" si="754"/>
        <v>863871.20000000007</v>
      </c>
    </row>
    <row r="664" spans="1:14" ht="31.5" outlineLevel="4" x14ac:dyDescent="0.25">
      <c r="A664" s="262" t="s">
        <v>597</v>
      </c>
      <c r="B664" s="262" t="s">
        <v>569</v>
      </c>
      <c r="C664" s="262" t="s">
        <v>307</v>
      </c>
      <c r="D664" s="262"/>
      <c r="E664" s="236" t="s">
        <v>39</v>
      </c>
      <c r="F664" s="9">
        <f t="shared" ref="F664:N665" si="756">F665</f>
        <v>113105.3</v>
      </c>
      <c r="G664" s="9">
        <f t="shared" si="756"/>
        <v>0</v>
      </c>
      <c r="H664" s="9">
        <f t="shared" si="756"/>
        <v>113105.3</v>
      </c>
      <c r="I664" s="9">
        <f t="shared" ref="I664:I665" si="757">I665</f>
        <v>113105.3</v>
      </c>
      <c r="J664" s="9">
        <f t="shared" si="756"/>
        <v>0</v>
      </c>
      <c r="K664" s="9">
        <f t="shared" si="756"/>
        <v>113105.3</v>
      </c>
      <c r="L664" s="9">
        <f t="shared" ref="L664:L665" si="758">L665</f>
        <v>113105.3</v>
      </c>
      <c r="M664" s="9">
        <f t="shared" si="756"/>
        <v>0</v>
      </c>
      <c r="N664" s="9">
        <f t="shared" si="756"/>
        <v>113105.3</v>
      </c>
    </row>
    <row r="665" spans="1:14" ht="15.75" outlineLevel="5" x14ac:dyDescent="0.25">
      <c r="A665" s="262" t="s">
        <v>597</v>
      </c>
      <c r="B665" s="262" t="s">
        <v>569</v>
      </c>
      <c r="C665" s="262" t="s">
        <v>318</v>
      </c>
      <c r="D665" s="262"/>
      <c r="E665" s="236" t="s">
        <v>319</v>
      </c>
      <c r="F665" s="9">
        <f t="shared" si="756"/>
        <v>113105.3</v>
      </c>
      <c r="G665" s="9">
        <f t="shared" si="756"/>
        <v>0</v>
      </c>
      <c r="H665" s="9">
        <f t="shared" si="756"/>
        <v>113105.3</v>
      </c>
      <c r="I665" s="9">
        <f t="shared" si="757"/>
        <v>113105.3</v>
      </c>
      <c r="J665" s="9">
        <f t="shared" si="756"/>
        <v>0</v>
      </c>
      <c r="K665" s="9">
        <f t="shared" si="756"/>
        <v>113105.3</v>
      </c>
      <c r="L665" s="9">
        <f t="shared" si="758"/>
        <v>113105.3</v>
      </c>
      <c r="M665" s="9">
        <f t="shared" si="756"/>
        <v>0</v>
      </c>
      <c r="N665" s="9">
        <f t="shared" si="756"/>
        <v>113105.3</v>
      </c>
    </row>
    <row r="666" spans="1:14" ht="31.5" outlineLevel="7" x14ac:dyDescent="0.25">
      <c r="A666" s="263" t="s">
        <v>597</v>
      </c>
      <c r="B666" s="263" t="s">
        <v>569</v>
      </c>
      <c r="C666" s="263" t="s">
        <v>318</v>
      </c>
      <c r="D666" s="263" t="s">
        <v>70</v>
      </c>
      <c r="E666" s="155" t="s">
        <v>71</v>
      </c>
      <c r="F666" s="11">
        <v>113105.3</v>
      </c>
      <c r="G666" s="11"/>
      <c r="H666" s="11">
        <f>SUM(F666:G666)</f>
        <v>113105.3</v>
      </c>
      <c r="I666" s="11">
        <v>113105.3</v>
      </c>
      <c r="J666" s="11"/>
      <c r="K666" s="11">
        <f>SUM(I666:J666)</f>
        <v>113105.3</v>
      </c>
      <c r="L666" s="11">
        <v>113105.3</v>
      </c>
      <c r="M666" s="11"/>
      <c r="N666" s="11">
        <f>SUM(L666:M666)</f>
        <v>113105.3</v>
      </c>
    </row>
    <row r="667" spans="1:14" ht="31.5" outlineLevel="4" x14ac:dyDescent="0.25">
      <c r="A667" s="262" t="s">
        <v>597</v>
      </c>
      <c r="B667" s="262" t="s">
        <v>569</v>
      </c>
      <c r="C667" s="262" t="s">
        <v>310</v>
      </c>
      <c r="D667" s="262"/>
      <c r="E667" s="236" t="s">
        <v>311</v>
      </c>
      <c r="F667" s="9">
        <f t="shared" ref="F667:N667" si="759">F668+F670+F672+F674+F678+F676</f>
        <v>739464.89999999991</v>
      </c>
      <c r="G667" s="9">
        <f t="shared" ref="G667:H667" si="760">G668+G670+G672+G674+G678+G676</f>
        <v>774</v>
      </c>
      <c r="H667" s="9">
        <f t="shared" si="760"/>
        <v>740238.9</v>
      </c>
      <c r="I667" s="9">
        <f t="shared" si="759"/>
        <v>746072.3</v>
      </c>
      <c r="J667" s="9">
        <f t="shared" si="759"/>
        <v>34.1</v>
      </c>
      <c r="K667" s="9">
        <f t="shared" si="759"/>
        <v>746106.4</v>
      </c>
      <c r="L667" s="9">
        <f t="shared" si="759"/>
        <v>750737</v>
      </c>
      <c r="M667" s="9">
        <f t="shared" si="759"/>
        <v>28.9</v>
      </c>
      <c r="N667" s="9">
        <f t="shared" si="759"/>
        <v>750765.9</v>
      </c>
    </row>
    <row r="668" spans="1:14" ht="31.5" outlineLevel="5" x14ac:dyDescent="0.25">
      <c r="A668" s="262" t="s">
        <v>597</v>
      </c>
      <c r="B668" s="262" t="s">
        <v>569</v>
      </c>
      <c r="C668" s="262" t="s">
        <v>312</v>
      </c>
      <c r="D668" s="262"/>
      <c r="E668" s="236" t="s">
        <v>313</v>
      </c>
      <c r="F668" s="9">
        <f t="shared" ref="F668:N668" si="761">F669</f>
        <v>16589.7</v>
      </c>
      <c r="G668" s="9">
        <f t="shared" si="761"/>
        <v>734.6</v>
      </c>
      <c r="H668" s="9">
        <f t="shared" si="761"/>
        <v>17324.3</v>
      </c>
      <c r="I668" s="9">
        <f t="shared" si="761"/>
        <v>16589.7</v>
      </c>
      <c r="J668" s="9">
        <f t="shared" si="761"/>
        <v>0</v>
      </c>
      <c r="K668" s="9">
        <f t="shared" si="761"/>
        <v>16589.7</v>
      </c>
      <c r="L668" s="9">
        <f>L669</f>
        <v>16589.7</v>
      </c>
      <c r="M668" s="9">
        <f t="shared" si="761"/>
        <v>0</v>
      </c>
      <c r="N668" s="9">
        <f t="shared" si="761"/>
        <v>16589.7</v>
      </c>
    </row>
    <row r="669" spans="1:14" ht="31.5" outlineLevel="7" x14ac:dyDescent="0.25">
      <c r="A669" s="263" t="s">
        <v>597</v>
      </c>
      <c r="B669" s="263" t="s">
        <v>569</v>
      </c>
      <c r="C669" s="263" t="s">
        <v>312</v>
      </c>
      <c r="D669" s="263" t="s">
        <v>70</v>
      </c>
      <c r="E669" s="155" t="s">
        <v>71</v>
      </c>
      <c r="F669" s="11">
        <v>16589.7</v>
      </c>
      <c r="G669" s="166">
        <v>734.6</v>
      </c>
      <c r="H669" s="11">
        <f>SUM(F669:G669)</f>
        <v>17324.3</v>
      </c>
      <c r="I669" s="11">
        <v>16589.7</v>
      </c>
      <c r="J669" s="11"/>
      <c r="K669" s="11">
        <f>SUM(I669:J669)</f>
        <v>16589.7</v>
      </c>
      <c r="L669" s="11">
        <v>16589.7</v>
      </c>
      <c r="M669" s="11"/>
      <c r="N669" s="11">
        <f>SUM(L669:M669)</f>
        <v>16589.7</v>
      </c>
    </row>
    <row r="670" spans="1:14" s="35" customFormat="1" ht="31.5" outlineLevel="5" x14ac:dyDescent="0.25">
      <c r="A670" s="264" t="s">
        <v>597</v>
      </c>
      <c r="B670" s="264" t="s">
        <v>569</v>
      </c>
      <c r="C670" s="264" t="s">
        <v>314</v>
      </c>
      <c r="D670" s="264"/>
      <c r="E670" s="238" t="s">
        <v>315</v>
      </c>
      <c r="F670" s="23">
        <f t="shared" ref="F670:N670" si="762">F671</f>
        <v>569637.1</v>
      </c>
      <c r="G670" s="23">
        <f t="shared" si="762"/>
        <v>0</v>
      </c>
      <c r="H670" s="23">
        <f t="shared" si="762"/>
        <v>569637.1</v>
      </c>
      <c r="I670" s="23">
        <f t="shared" si="762"/>
        <v>581375.30000000005</v>
      </c>
      <c r="J670" s="23">
        <f t="shared" si="762"/>
        <v>0</v>
      </c>
      <c r="K670" s="23">
        <f t="shared" si="762"/>
        <v>581375.30000000005</v>
      </c>
      <c r="L670" s="23">
        <f t="shared" si="762"/>
        <v>586117.9</v>
      </c>
      <c r="M670" s="23">
        <f t="shared" si="762"/>
        <v>0</v>
      </c>
      <c r="N670" s="23">
        <f t="shared" si="762"/>
        <v>586117.9</v>
      </c>
    </row>
    <row r="671" spans="1:14" s="35" customFormat="1" ht="31.5" outlineLevel="7" x14ac:dyDescent="0.25">
      <c r="A671" s="265" t="s">
        <v>597</v>
      </c>
      <c r="B671" s="265" t="s">
        <v>569</v>
      </c>
      <c r="C671" s="265" t="s">
        <v>314</v>
      </c>
      <c r="D671" s="265" t="s">
        <v>70</v>
      </c>
      <c r="E671" s="239" t="s">
        <v>71</v>
      </c>
      <c r="F671" s="24">
        <f>569173.4+463.7</f>
        <v>569637.1</v>
      </c>
      <c r="G671" s="24"/>
      <c r="H671" s="24">
        <f>SUM(F671:G671)</f>
        <v>569637.1</v>
      </c>
      <c r="I671" s="24">
        <v>581375.30000000005</v>
      </c>
      <c r="J671" s="24"/>
      <c r="K671" s="24">
        <f>SUM(I671:J671)</f>
        <v>581375.30000000005</v>
      </c>
      <c r="L671" s="24">
        <v>586117.9</v>
      </c>
      <c r="M671" s="24"/>
      <c r="N671" s="24">
        <f>SUM(L671:M671)</f>
        <v>586117.9</v>
      </c>
    </row>
    <row r="672" spans="1:14" s="35" customFormat="1" ht="31.5" outlineLevel="5" x14ac:dyDescent="0.25">
      <c r="A672" s="264" t="s">
        <v>597</v>
      </c>
      <c r="B672" s="264" t="s">
        <v>569</v>
      </c>
      <c r="C672" s="264" t="s">
        <v>320</v>
      </c>
      <c r="D672" s="264"/>
      <c r="E672" s="238" t="s">
        <v>321</v>
      </c>
      <c r="F672" s="23">
        <f t="shared" ref="F672:N672" si="763">F673</f>
        <v>54531.7</v>
      </c>
      <c r="G672" s="23">
        <f t="shared" si="763"/>
        <v>0</v>
      </c>
      <c r="H672" s="23">
        <f t="shared" si="763"/>
        <v>54531.7</v>
      </c>
      <c r="I672" s="23">
        <f t="shared" si="763"/>
        <v>51567</v>
      </c>
      <c r="J672" s="23">
        <f t="shared" si="763"/>
        <v>0</v>
      </c>
      <c r="K672" s="23">
        <f t="shared" si="763"/>
        <v>51567</v>
      </c>
      <c r="L672" s="23">
        <f>L673</f>
        <v>51567</v>
      </c>
      <c r="M672" s="23">
        <f t="shared" si="763"/>
        <v>0</v>
      </c>
      <c r="N672" s="23">
        <f t="shared" si="763"/>
        <v>51567</v>
      </c>
    </row>
    <row r="673" spans="1:14" s="35" customFormat="1" ht="31.5" outlineLevel="7" x14ac:dyDescent="0.25">
      <c r="A673" s="265" t="s">
        <v>597</v>
      </c>
      <c r="B673" s="265" t="s">
        <v>569</v>
      </c>
      <c r="C673" s="265" t="s">
        <v>320</v>
      </c>
      <c r="D673" s="265" t="s">
        <v>70</v>
      </c>
      <c r="E673" s="239" t="s">
        <v>71</v>
      </c>
      <c r="F673" s="24">
        <v>54531.7</v>
      </c>
      <c r="G673" s="24"/>
      <c r="H673" s="24">
        <f>SUM(F673:G673)</f>
        <v>54531.7</v>
      </c>
      <c r="I673" s="24">
        <v>51567</v>
      </c>
      <c r="J673" s="24"/>
      <c r="K673" s="24">
        <f>SUM(I673:J673)</f>
        <v>51567</v>
      </c>
      <c r="L673" s="24">
        <v>51567</v>
      </c>
      <c r="M673" s="24"/>
      <c r="N673" s="24">
        <f>SUM(L673:M673)</f>
        <v>51567</v>
      </c>
    </row>
    <row r="674" spans="1:14" s="35" customFormat="1" ht="31.5" outlineLevel="5" x14ac:dyDescent="0.25">
      <c r="A674" s="264" t="s">
        <v>597</v>
      </c>
      <c r="B674" s="264" t="s">
        <v>569</v>
      </c>
      <c r="C674" s="264" t="s">
        <v>322</v>
      </c>
      <c r="D674" s="264"/>
      <c r="E674" s="238" t="s">
        <v>323</v>
      </c>
      <c r="F674" s="23">
        <f t="shared" ref="F674:N674" si="764">F675</f>
        <v>92669.6</v>
      </c>
      <c r="G674" s="23">
        <f t="shared" si="764"/>
        <v>0</v>
      </c>
      <c r="H674" s="23">
        <f t="shared" si="764"/>
        <v>92669.6</v>
      </c>
      <c r="I674" s="23">
        <f t="shared" si="764"/>
        <v>90568.1</v>
      </c>
      <c r="J674" s="23">
        <f t="shared" si="764"/>
        <v>0</v>
      </c>
      <c r="K674" s="23">
        <f t="shared" si="764"/>
        <v>90568.1</v>
      </c>
      <c r="L674" s="23">
        <f t="shared" si="764"/>
        <v>90554.8</v>
      </c>
      <c r="M674" s="23">
        <f t="shared" si="764"/>
        <v>0</v>
      </c>
      <c r="N674" s="23">
        <f t="shared" si="764"/>
        <v>90554.8</v>
      </c>
    </row>
    <row r="675" spans="1:14" s="35" customFormat="1" ht="31.5" outlineLevel="7" x14ac:dyDescent="0.25">
      <c r="A675" s="265" t="s">
        <v>597</v>
      </c>
      <c r="B675" s="265" t="s">
        <v>569</v>
      </c>
      <c r="C675" s="265" t="s">
        <v>322</v>
      </c>
      <c r="D675" s="265" t="s">
        <v>70</v>
      </c>
      <c r="E675" s="239" t="s">
        <v>71</v>
      </c>
      <c r="F675" s="24">
        <v>92669.6</v>
      </c>
      <c r="G675" s="24"/>
      <c r="H675" s="24">
        <f>SUM(F675:G675)</f>
        <v>92669.6</v>
      </c>
      <c r="I675" s="24">
        <v>90568.1</v>
      </c>
      <c r="J675" s="24"/>
      <c r="K675" s="24">
        <f>SUM(I675:J675)</f>
        <v>90568.1</v>
      </c>
      <c r="L675" s="24">
        <v>90554.8</v>
      </c>
      <c r="M675" s="24"/>
      <c r="N675" s="24">
        <f>SUM(L675:M675)</f>
        <v>90554.8</v>
      </c>
    </row>
    <row r="676" spans="1:14" ht="124.5" customHeight="1" outlineLevel="5" x14ac:dyDescent="0.25">
      <c r="A676" s="262" t="s">
        <v>597</v>
      </c>
      <c r="B676" s="262" t="s">
        <v>569</v>
      </c>
      <c r="C676" s="262" t="s">
        <v>324</v>
      </c>
      <c r="D676" s="262"/>
      <c r="E676" s="252" t="s">
        <v>448</v>
      </c>
      <c r="F676" s="9">
        <f t="shared" ref="F676:N676" si="765">F677</f>
        <v>416.4</v>
      </c>
      <c r="G676" s="9">
        <f t="shared" si="765"/>
        <v>39.4</v>
      </c>
      <c r="H676" s="9">
        <f t="shared" si="765"/>
        <v>455.79999999999995</v>
      </c>
      <c r="I676" s="9">
        <f t="shared" si="765"/>
        <v>416.4</v>
      </c>
      <c r="J676" s="9">
        <f t="shared" si="765"/>
        <v>34.1</v>
      </c>
      <c r="K676" s="9">
        <f t="shared" si="765"/>
        <v>450.5</v>
      </c>
      <c r="L676" s="9">
        <f>L677</f>
        <v>416.4</v>
      </c>
      <c r="M676" s="9">
        <f t="shared" si="765"/>
        <v>28.9</v>
      </c>
      <c r="N676" s="9">
        <f t="shared" si="765"/>
        <v>445.29999999999995</v>
      </c>
    </row>
    <row r="677" spans="1:14" ht="31.5" outlineLevel="7" x14ac:dyDescent="0.25">
      <c r="A677" s="263" t="s">
        <v>597</v>
      </c>
      <c r="B677" s="263" t="s">
        <v>569</v>
      </c>
      <c r="C677" s="263" t="s">
        <v>324</v>
      </c>
      <c r="D677" s="263" t="s">
        <v>70</v>
      </c>
      <c r="E677" s="155" t="s">
        <v>71</v>
      </c>
      <c r="F677" s="15">
        <v>416.4</v>
      </c>
      <c r="G677" s="165">
        <v>39.4</v>
      </c>
      <c r="H677" s="11">
        <f>SUM(F677:G677)</f>
        <v>455.79999999999995</v>
      </c>
      <c r="I677" s="15">
        <v>416.4</v>
      </c>
      <c r="J677" s="165">
        <v>34.1</v>
      </c>
      <c r="K677" s="11">
        <f>SUM(I677:J677)</f>
        <v>450.5</v>
      </c>
      <c r="L677" s="15">
        <v>416.4</v>
      </c>
      <c r="M677" s="165">
        <v>28.9</v>
      </c>
      <c r="N677" s="11">
        <f>SUM(L677:M677)</f>
        <v>445.29999999999995</v>
      </c>
    </row>
    <row r="678" spans="1:14" s="35" customFormat="1" ht="124.5" customHeight="1" outlineLevel="5" x14ac:dyDescent="0.25">
      <c r="A678" s="264" t="s">
        <v>597</v>
      </c>
      <c r="B678" s="264" t="s">
        <v>569</v>
      </c>
      <c r="C678" s="264" t="s">
        <v>324</v>
      </c>
      <c r="D678" s="264"/>
      <c r="E678" s="241" t="s">
        <v>449</v>
      </c>
      <c r="F678" s="23">
        <f t="shared" ref="F678:N678" si="766">F679</f>
        <v>5620.4</v>
      </c>
      <c r="G678" s="23">
        <f t="shared" si="766"/>
        <v>0</v>
      </c>
      <c r="H678" s="23">
        <f t="shared" si="766"/>
        <v>5620.4</v>
      </c>
      <c r="I678" s="23">
        <f t="shared" si="766"/>
        <v>5555.8</v>
      </c>
      <c r="J678" s="23">
        <f t="shared" si="766"/>
        <v>0</v>
      </c>
      <c r="K678" s="23">
        <f t="shared" si="766"/>
        <v>5555.8</v>
      </c>
      <c r="L678" s="23">
        <f>L679</f>
        <v>5491.2</v>
      </c>
      <c r="M678" s="23">
        <f t="shared" si="766"/>
        <v>0</v>
      </c>
      <c r="N678" s="23">
        <f t="shared" si="766"/>
        <v>5491.2</v>
      </c>
    </row>
    <row r="679" spans="1:14" s="35" customFormat="1" ht="31.5" outlineLevel="7" x14ac:dyDescent="0.25">
      <c r="A679" s="265" t="s">
        <v>597</v>
      </c>
      <c r="B679" s="265" t="s">
        <v>569</v>
      </c>
      <c r="C679" s="265" t="s">
        <v>324</v>
      </c>
      <c r="D679" s="265" t="s">
        <v>70</v>
      </c>
      <c r="E679" s="239" t="s">
        <v>71</v>
      </c>
      <c r="F679" s="24">
        <v>5620.4</v>
      </c>
      <c r="G679" s="24"/>
      <c r="H679" s="24">
        <f>SUM(F679:G679)</f>
        <v>5620.4</v>
      </c>
      <c r="I679" s="24">
        <v>5555.8</v>
      </c>
      <c r="J679" s="24"/>
      <c r="K679" s="24">
        <f>SUM(I679:J679)</f>
        <v>5555.8</v>
      </c>
      <c r="L679" s="24">
        <v>5491.2</v>
      </c>
      <c r="M679" s="24"/>
      <c r="N679" s="24">
        <f>SUM(L679:M679)</f>
        <v>5491.2</v>
      </c>
    </row>
    <row r="680" spans="1:14" ht="15.75" outlineLevel="1" x14ac:dyDescent="0.25">
      <c r="A680" s="262" t="s">
        <v>597</v>
      </c>
      <c r="B680" s="262" t="s">
        <v>602</v>
      </c>
      <c r="C680" s="262"/>
      <c r="D680" s="262"/>
      <c r="E680" s="236" t="s">
        <v>603</v>
      </c>
      <c r="F680" s="9">
        <f t="shared" ref="F680:N680" si="767">F681</f>
        <v>85467.6</v>
      </c>
      <c r="G680" s="9">
        <f t="shared" si="767"/>
        <v>7862.4671999999991</v>
      </c>
      <c r="H680" s="9">
        <f t="shared" si="767"/>
        <v>93330.067200000005</v>
      </c>
      <c r="I680" s="9">
        <f t="shared" si="767"/>
        <v>85467.6</v>
      </c>
      <c r="J680" s="9">
        <f t="shared" si="767"/>
        <v>0</v>
      </c>
      <c r="K680" s="9">
        <f t="shared" si="767"/>
        <v>85467.6</v>
      </c>
      <c r="L680" s="9">
        <f>L681</f>
        <v>85467.6</v>
      </c>
      <c r="M680" s="9">
        <f t="shared" si="767"/>
        <v>0</v>
      </c>
      <c r="N680" s="9">
        <f t="shared" si="767"/>
        <v>85467.6</v>
      </c>
    </row>
    <row r="681" spans="1:14" ht="31.5" outlineLevel="2" x14ac:dyDescent="0.25">
      <c r="A681" s="262" t="s">
        <v>597</v>
      </c>
      <c r="B681" s="262" t="s">
        <v>602</v>
      </c>
      <c r="C681" s="262" t="s">
        <v>234</v>
      </c>
      <c r="D681" s="262"/>
      <c r="E681" s="236" t="s">
        <v>235</v>
      </c>
      <c r="F681" s="9">
        <f>F688</f>
        <v>85467.6</v>
      </c>
      <c r="G681" s="9">
        <f>G688+G682</f>
        <v>7862.4671999999991</v>
      </c>
      <c r="H681" s="9">
        <f t="shared" ref="H681:N681" si="768">H688+H682</f>
        <v>93330.067200000005</v>
      </c>
      <c r="I681" s="9">
        <f t="shared" si="768"/>
        <v>85467.6</v>
      </c>
      <c r="J681" s="9">
        <f t="shared" si="768"/>
        <v>0</v>
      </c>
      <c r="K681" s="9">
        <f t="shared" si="768"/>
        <v>85467.6</v>
      </c>
      <c r="L681" s="9">
        <f t="shared" si="768"/>
        <v>85467.6</v>
      </c>
      <c r="M681" s="9">
        <f t="shared" si="768"/>
        <v>0</v>
      </c>
      <c r="N681" s="9">
        <f t="shared" si="768"/>
        <v>85467.6</v>
      </c>
    </row>
    <row r="682" spans="1:14" ht="31.5" outlineLevel="2" x14ac:dyDescent="0.25">
      <c r="A682" s="262" t="s">
        <v>597</v>
      </c>
      <c r="B682" s="262" t="s">
        <v>602</v>
      </c>
      <c r="C682" s="262" t="s">
        <v>236</v>
      </c>
      <c r="D682" s="262"/>
      <c r="E682" s="236" t="s">
        <v>237</v>
      </c>
      <c r="F682" s="9"/>
      <c r="G682" s="9">
        <f>G683</f>
        <v>7862.4671999999991</v>
      </c>
      <c r="H682" s="9">
        <f>H683</f>
        <v>7862.4671999999991</v>
      </c>
      <c r="I682" s="9"/>
      <c r="J682" s="9"/>
      <c r="K682" s="9"/>
      <c r="L682" s="9"/>
      <c r="M682" s="9"/>
      <c r="N682" s="9"/>
    </row>
    <row r="683" spans="1:14" ht="31.5" outlineLevel="2" x14ac:dyDescent="0.25">
      <c r="A683" s="262" t="s">
        <v>597</v>
      </c>
      <c r="B683" s="262" t="s">
        <v>602</v>
      </c>
      <c r="C683" s="262" t="s">
        <v>238</v>
      </c>
      <c r="D683" s="262"/>
      <c r="E683" s="236" t="s">
        <v>239</v>
      </c>
      <c r="F683" s="9"/>
      <c r="G683" s="9">
        <f>G684+G686</f>
        <v>7862.4671999999991</v>
      </c>
      <c r="H683" s="9">
        <f>H684+H686</f>
        <v>7862.4671999999991</v>
      </c>
      <c r="I683" s="9"/>
      <c r="J683" s="9"/>
      <c r="K683" s="9"/>
      <c r="L683" s="9"/>
      <c r="M683" s="9"/>
      <c r="N683" s="9"/>
    </row>
    <row r="684" spans="1:14" ht="47.25" outlineLevel="2" x14ac:dyDescent="0.25">
      <c r="A684" s="271" t="s">
        <v>597</v>
      </c>
      <c r="B684" s="271" t="s">
        <v>602</v>
      </c>
      <c r="C684" s="274" t="s">
        <v>857</v>
      </c>
      <c r="D684" s="274"/>
      <c r="E684" s="52" t="s">
        <v>858</v>
      </c>
      <c r="F684" s="9"/>
      <c r="G684" s="9">
        <f t="shared" ref="G684:H686" si="769">G685</f>
        <v>1965.6168</v>
      </c>
      <c r="H684" s="9">
        <f t="shared" si="769"/>
        <v>1965.6168</v>
      </c>
      <c r="I684" s="9"/>
      <c r="J684" s="9"/>
      <c r="K684" s="9"/>
      <c r="L684" s="9"/>
      <c r="M684" s="9"/>
      <c r="N684" s="9"/>
    </row>
    <row r="685" spans="1:14" ht="31.5" outlineLevel="2" x14ac:dyDescent="0.25">
      <c r="A685" s="275" t="s">
        <v>597</v>
      </c>
      <c r="B685" s="275" t="s">
        <v>602</v>
      </c>
      <c r="C685" s="276" t="s">
        <v>857</v>
      </c>
      <c r="D685" s="202" t="s">
        <v>70</v>
      </c>
      <c r="E685" s="249" t="s">
        <v>446</v>
      </c>
      <c r="F685" s="9"/>
      <c r="G685" s="13">
        <f>464.7672+1500.8496</f>
        <v>1965.6168</v>
      </c>
      <c r="H685" s="13">
        <f>SUM(F685:G685)</f>
        <v>1965.6168</v>
      </c>
      <c r="I685" s="9"/>
      <c r="J685" s="9"/>
      <c r="K685" s="9"/>
      <c r="L685" s="9"/>
      <c r="M685" s="9"/>
      <c r="N685" s="9"/>
    </row>
    <row r="686" spans="1:14" ht="47.25" outlineLevel="2" x14ac:dyDescent="0.25">
      <c r="A686" s="272" t="s">
        <v>597</v>
      </c>
      <c r="B686" s="272" t="s">
        <v>602</v>
      </c>
      <c r="C686" s="277" t="s">
        <v>857</v>
      </c>
      <c r="D686" s="277"/>
      <c r="E686" s="250" t="s">
        <v>859</v>
      </c>
      <c r="F686" s="9"/>
      <c r="G686" s="23">
        <f t="shared" si="769"/>
        <v>5896.8503999999994</v>
      </c>
      <c r="H686" s="23">
        <f t="shared" si="769"/>
        <v>5896.8503999999994</v>
      </c>
      <c r="I686" s="9"/>
      <c r="J686" s="9"/>
      <c r="K686" s="9"/>
      <c r="L686" s="9"/>
      <c r="M686" s="9"/>
      <c r="N686" s="9"/>
    </row>
    <row r="687" spans="1:14" ht="31.5" outlineLevel="2" x14ac:dyDescent="0.25">
      <c r="A687" s="273" t="s">
        <v>597</v>
      </c>
      <c r="B687" s="273" t="s">
        <v>602</v>
      </c>
      <c r="C687" s="278" t="s">
        <v>857</v>
      </c>
      <c r="D687" s="278" t="s">
        <v>70</v>
      </c>
      <c r="E687" s="251" t="s">
        <v>446</v>
      </c>
      <c r="F687" s="9"/>
      <c r="G687" s="34">
        <f>1394.3016+4502.5488</f>
        <v>5896.8503999999994</v>
      </c>
      <c r="H687" s="34">
        <f>SUM(F687:G687)</f>
        <v>5896.8503999999994</v>
      </c>
      <c r="I687" s="9"/>
      <c r="J687" s="9"/>
      <c r="K687" s="9"/>
      <c r="L687" s="9"/>
      <c r="M687" s="9"/>
      <c r="N687" s="9"/>
    </row>
    <row r="688" spans="1:14" ht="31.5" outlineLevel="3" x14ac:dyDescent="0.25">
      <c r="A688" s="262" t="s">
        <v>597</v>
      </c>
      <c r="B688" s="262" t="s">
        <v>602</v>
      </c>
      <c r="C688" s="262" t="s">
        <v>305</v>
      </c>
      <c r="D688" s="262"/>
      <c r="E688" s="236" t="s">
        <v>306</v>
      </c>
      <c r="F688" s="9">
        <f t="shared" ref="F688:N690" si="770">F689</f>
        <v>85467.6</v>
      </c>
      <c r="G688" s="9">
        <f t="shared" si="770"/>
        <v>0</v>
      </c>
      <c r="H688" s="9">
        <f t="shared" si="770"/>
        <v>85467.6</v>
      </c>
      <c r="I688" s="9">
        <f t="shared" ref="I688:I690" si="771">I689</f>
        <v>85467.6</v>
      </c>
      <c r="J688" s="9">
        <f t="shared" si="770"/>
        <v>0</v>
      </c>
      <c r="K688" s="9">
        <f t="shared" si="770"/>
        <v>85467.6</v>
      </c>
      <c r="L688" s="9">
        <f>L689</f>
        <v>85467.6</v>
      </c>
      <c r="M688" s="9">
        <f t="shared" si="770"/>
        <v>0</v>
      </c>
      <c r="N688" s="9">
        <f t="shared" si="770"/>
        <v>85467.6</v>
      </c>
    </row>
    <row r="689" spans="1:14" ht="31.5" outlineLevel="4" x14ac:dyDescent="0.25">
      <c r="A689" s="262" t="s">
        <v>597</v>
      </c>
      <c r="B689" s="262" t="s">
        <v>602</v>
      </c>
      <c r="C689" s="262" t="s">
        <v>307</v>
      </c>
      <c r="D689" s="262"/>
      <c r="E689" s="236" t="s">
        <v>39</v>
      </c>
      <c r="F689" s="9">
        <f t="shared" si="770"/>
        <v>85467.6</v>
      </c>
      <c r="G689" s="9">
        <f t="shared" si="770"/>
        <v>0</v>
      </c>
      <c r="H689" s="9">
        <f t="shared" si="770"/>
        <v>85467.6</v>
      </c>
      <c r="I689" s="9">
        <f t="shared" si="770"/>
        <v>85467.6</v>
      </c>
      <c r="J689" s="9">
        <f t="shared" si="770"/>
        <v>0</v>
      </c>
      <c r="K689" s="9">
        <f t="shared" si="770"/>
        <v>85467.6</v>
      </c>
      <c r="L689" s="9">
        <f t="shared" si="770"/>
        <v>85467.6</v>
      </c>
      <c r="M689" s="9">
        <f t="shared" si="770"/>
        <v>0</v>
      </c>
      <c r="N689" s="9">
        <f t="shared" si="770"/>
        <v>85467.6</v>
      </c>
    </row>
    <row r="690" spans="1:14" ht="15.75" outlineLevel="5" x14ac:dyDescent="0.25">
      <c r="A690" s="262" t="s">
        <v>597</v>
      </c>
      <c r="B690" s="262" t="s">
        <v>602</v>
      </c>
      <c r="C690" s="262" t="s">
        <v>325</v>
      </c>
      <c r="D690" s="262"/>
      <c r="E690" s="236" t="s">
        <v>326</v>
      </c>
      <c r="F690" s="9">
        <f t="shared" si="770"/>
        <v>85467.6</v>
      </c>
      <c r="G690" s="9">
        <f t="shared" si="770"/>
        <v>0</v>
      </c>
      <c r="H690" s="9">
        <f t="shared" si="770"/>
        <v>85467.6</v>
      </c>
      <c r="I690" s="9">
        <f t="shared" si="771"/>
        <v>85467.6</v>
      </c>
      <c r="J690" s="9">
        <f t="shared" si="770"/>
        <v>0</v>
      </c>
      <c r="K690" s="9">
        <f t="shared" si="770"/>
        <v>85467.6</v>
      </c>
      <c r="L690" s="9">
        <f>L691</f>
        <v>85467.6</v>
      </c>
      <c r="M690" s="9">
        <f t="shared" si="770"/>
        <v>0</v>
      </c>
      <c r="N690" s="9">
        <f t="shared" si="770"/>
        <v>85467.6</v>
      </c>
    </row>
    <row r="691" spans="1:14" ht="31.5" outlineLevel="7" x14ac:dyDescent="0.25">
      <c r="A691" s="263" t="s">
        <v>597</v>
      </c>
      <c r="B691" s="263" t="s">
        <v>602</v>
      </c>
      <c r="C691" s="263" t="s">
        <v>325</v>
      </c>
      <c r="D691" s="263" t="s">
        <v>70</v>
      </c>
      <c r="E691" s="155" t="s">
        <v>71</v>
      </c>
      <c r="F691" s="11">
        <v>85467.6</v>
      </c>
      <c r="G691" s="11"/>
      <c r="H691" s="11">
        <f>SUM(F691:G691)</f>
        <v>85467.6</v>
      </c>
      <c r="I691" s="11">
        <v>85467.6</v>
      </c>
      <c r="J691" s="11"/>
      <c r="K691" s="11">
        <f>SUM(I691:J691)</f>
        <v>85467.6</v>
      </c>
      <c r="L691" s="11">
        <v>85467.6</v>
      </c>
      <c r="M691" s="11"/>
      <c r="N691" s="11">
        <f>SUM(L691:M691)</f>
        <v>85467.6</v>
      </c>
    </row>
    <row r="692" spans="1:14" ht="15.75" outlineLevel="1" x14ac:dyDescent="0.25">
      <c r="A692" s="262" t="s">
        <v>597</v>
      </c>
      <c r="B692" s="262" t="s">
        <v>510</v>
      </c>
      <c r="C692" s="262"/>
      <c r="D692" s="262"/>
      <c r="E692" s="236" t="s">
        <v>511</v>
      </c>
      <c r="F692" s="9">
        <f>F693</f>
        <v>10.199999999999999</v>
      </c>
      <c r="G692" s="9">
        <f t="shared" ref="G692:H692" si="772">G693</f>
        <v>0</v>
      </c>
      <c r="H692" s="9">
        <f t="shared" si="772"/>
        <v>10.199999999999999</v>
      </c>
      <c r="I692" s="9">
        <f t="shared" ref="I692:L692" si="773">I693</f>
        <v>10.199999999999999</v>
      </c>
      <c r="J692" s="9">
        <f t="shared" ref="J692" si="774">J693</f>
        <v>0</v>
      </c>
      <c r="K692" s="9">
        <f t="shared" ref="K692" si="775">K693</f>
        <v>10.199999999999999</v>
      </c>
      <c r="L692" s="9">
        <f t="shared" si="773"/>
        <v>10.199999999999999</v>
      </c>
      <c r="M692" s="9">
        <f t="shared" ref="M692" si="776">M693</f>
        <v>0</v>
      </c>
      <c r="N692" s="9">
        <f t="shared" ref="N692" si="777">N693</f>
        <v>10.199999999999999</v>
      </c>
    </row>
    <row r="693" spans="1:14" ht="31.5" outlineLevel="2" x14ac:dyDescent="0.25">
      <c r="A693" s="262" t="s">
        <v>597</v>
      </c>
      <c r="B693" s="262" t="s">
        <v>510</v>
      </c>
      <c r="C693" s="262" t="s">
        <v>34</v>
      </c>
      <c r="D693" s="262"/>
      <c r="E693" s="236" t="s">
        <v>35</v>
      </c>
      <c r="F693" s="9">
        <f t="shared" ref="F693:N696" si="778">F694</f>
        <v>10.199999999999999</v>
      </c>
      <c r="G693" s="9">
        <f t="shared" si="778"/>
        <v>0</v>
      </c>
      <c r="H693" s="9">
        <f t="shared" si="778"/>
        <v>10.199999999999999</v>
      </c>
      <c r="I693" s="9">
        <f t="shared" si="778"/>
        <v>10.199999999999999</v>
      </c>
      <c r="J693" s="9">
        <f t="shared" si="778"/>
        <v>0</v>
      </c>
      <c r="K693" s="9">
        <f t="shared" si="778"/>
        <v>10.199999999999999</v>
      </c>
      <c r="L693" s="9">
        <f t="shared" ref="L693:L696" si="779">L694</f>
        <v>10.199999999999999</v>
      </c>
      <c r="M693" s="9">
        <f t="shared" si="778"/>
        <v>0</v>
      </c>
      <c r="N693" s="9">
        <f t="shared" si="778"/>
        <v>10.199999999999999</v>
      </c>
    </row>
    <row r="694" spans="1:14" ht="15.75" outlineLevel="3" x14ac:dyDescent="0.25">
      <c r="A694" s="262" t="s">
        <v>597</v>
      </c>
      <c r="B694" s="262" t="s">
        <v>510</v>
      </c>
      <c r="C694" s="262" t="s">
        <v>76</v>
      </c>
      <c r="D694" s="262"/>
      <c r="E694" s="236" t="s">
        <v>77</v>
      </c>
      <c r="F694" s="9">
        <f t="shared" si="778"/>
        <v>10.199999999999999</v>
      </c>
      <c r="G694" s="9">
        <f t="shared" si="778"/>
        <v>0</v>
      </c>
      <c r="H694" s="9">
        <f t="shared" si="778"/>
        <v>10.199999999999999</v>
      </c>
      <c r="I694" s="9">
        <f t="shared" si="778"/>
        <v>10.199999999999999</v>
      </c>
      <c r="J694" s="9">
        <f t="shared" si="778"/>
        <v>0</v>
      </c>
      <c r="K694" s="9">
        <f t="shared" si="778"/>
        <v>10.199999999999999</v>
      </c>
      <c r="L694" s="9">
        <f t="shared" si="779"/>
        <v>10.199999999999999</v>
      </c>
      <c r="M694" s="9">
        <f t="shared" si="778"/>
        <v>0</v>
      </c>
      <c r="N694" s="9">
        <f t="shared" si="778"/>
        <v>10.199999999999999</v>
      </c>
    </row>
    <row r="695" spans="1:14" ht="30.75" customHeight="1" outlineLevel="4" x14ac:dyDescent="0.25">
      <c r="A695" s="262" t="s">
        <v>597</v>
      </c>
      <c r="B695" s="262" t="s">
        <v>510</v>
      </c>
      <c r="C695" s="262" t="s">
        <v>78</v>
      </c>
      <c r="D695" s="262"/>
      <c r="E695" s="236" t="s">
        <v>79</v>
      </c>
      <c r="F695" s="9">
        <f t="shared" si="778"/>
        <v>10.199999999999999</v>
      </c>
      <c r="G695" s="9">
        <f t="shared" si="778"/>
        <v>0</v>
      </c>
      <c r="H695" s="9">
        <f t="shared" si="778"/>
        <v>10.199999999999999</v>
      </c>
      <c r="I695" s="9">
        <f t="shared" si="778"/>
        <v>10.199999999999999</v>
      </c>
      <c r="J695" s="9">
        <f t="shared" si="778"/>
        <v>0</v>
      </c>
      <c r="K695" s="9">
        <f t="shared" si="778"/>
        <v>10.199999999999999</v>
      </c>
      <c r="L695" s="9">
        <f t="shared" si="779"/>
        <v>10.199999999999999</v>
      </c>
      <c r="M695" s="9">
        <f t="shared" si="778"/>
        <v>0</v>
      </c>
      <c r="N695" s="9">
        <f t="shared" si="778"/>
        <v>10.199999999999999</v>
      </c>
    </row>
    <row r="696" spans="1:14" ht="15.75" outlineLevel="5" x14ac:dyDescent="0.25">
      <c r="A696" s="262" t="s">
        <v>597</v>
      </c>
      <c r="B696" s="262" t="s">
        <v>510</v>
      </c>
      <c r="C696" s="262" t="s">
        <v>80</v>
      </c>
      <c r="D696" s="262"/>
      <c r="E696" s="236" t="s">
        <v>81</v>
      </c>
      <c r="F696" s="9">
        <f t="shared" si="778"/>
        <v>10.199999999999999</v>
      </c>
      <c r="G696" s="9">
        <f t="shared" si="778"/>
        <v>0</v>
      </c>
      <c r="H696" s="9">
        <f t="shared" si="778"/>
        <v>10.199999999999999</v>
      </c>
      <c r="I696" s="9">
        <f t="shared" si="778"/>
        <v>10.199999999999999</v>
      </c>
      <c r="J696" s="9">
        <f t="shared" si="778"/>
        <v>0</v>
      </c>
      <c r="K696" s="9">
        <f t="shared" si="778"/>
        <v>10.199999999999999</v>
      </c>
      <c r="L696" s="9">
        <f t="shared" si="779"/>
        <v>10.199999999999999</v>
      </c>
      <c r="M696" s="9">
        <f t="shared" si="778"/>
        <v>0</v>
      </c>
      <c r="N696" s="9">
        <f t="shared" si="778"/>
        <v>10.199999999999999</v>
      </c>
    </row>
    <row r="697" spans="1:14" ht="15.75" outlineLevel="7" x14ac:dyDescent="0.25">
      <c r="A697" s="263" t="s">
        <v>597</v>
      </c>
      <c r="B697" s="263" t="s">
        <v>510</v>
      </c>
      <c r="C697" s="263" t="s">
        <v>80</v>
      </c>
      <c r="D697" s="263" t="s">
        <v>7</v>
      </c>
      <c r="E697" s="155" t="s">
        <v>8</v>
      </c>
      <c r="F697" s="11">
        <v>10.199999999999999</v>
      </c>
      <c r="G697" s="11"/>
      <c r="H697" s="11">
        <f>SUM(F697:G697)</f>
        <v>10.199999999999999</v>
      </c>
      <c r="I697" s="11">
        <v>10.199999999999999</v>
      </c>
      <c r="J697" s="11"/>
      <c r="K697" s="11">
        <f>SUM(I697:J697)</f>
        <v>10.199999999999999</v>
      </c>
      <c r="L697" s="11">
        <v>10.199999999999999</v>
      </c>
      <c r="M697" s="11"/>
      <c r="N697" s="11">
        <f>SUM(L697:M697)</f>
        <v>10.199999999999999</v>
      </c>
    </row>
    <row r="698" spans="1:14" ht="15.75" outlineLevel="1" x14ac:dyDescent="0.25">
      <c r="A698" s="262" t="s">
        <v>597</v>
      </c>
      <c r="B698" s="262" t="s">
        <v>572</v>
      </c>
      <c r="C698" s="262"/>
      <c r="D698" s="262"/>
      <c r="E698" s="236" t="s">
        <v>573</v>
      </c>
      <c r="F698" s="9">
        <f>F699+F728</f>
        <v>55671.91</v>
      </c>
      <c r="G698" s="9">
        <f t="shared" ref="G698:H698" si="780">G699+G728</f>
        <v>0</v>
      </c>
      <c r="H698" s="9">
        <f t="shared" si="780"/>
        <v>55671.91</v>
      </c>
      <c r="I698" s="9">
        <f>I699+I728</f>
        <v>57440.1</v>
      </c>
      <c r="J698" s="9">
        <f t="shared" ref="J698" si="781">J699+J728</f>
        <v>0</v>
      </c>
      <c r="K698" s="9">
        <f t="shared" ref="K698" si="782">K699+K728</f>
        <v>57440.1</v>
      </c>
      <c r="L698" s="9">
        <f>L699+L728</f>
        <v>60011.409999999996</v>
      </c>
      <c r="M698" s="9">
        <f t="shared" ref="M698" si="783">M699+M728</f>
        <v>0</v>
      </c>
      <c r="N698" s="9">
        <f t="shared" ref="N698" si="784">N699+N728</f>
        <v>60011.409999999996</v>
      </c>
    </row>
    <row r="699" spans="1:14" ht="31.5" outlineLevel="2" x14ac:dyDescent="0.25">
      <c r="A699" s="262" t="s">
        <v>597</v>
      </c>
      <c r="B699" s="262" t="s">
        <v>572</v>
      </c>
      <c r="C699" s="262" t="s">
        <v>234</v>
      </c>
      <c r="D699" s="262"/>
      <c r="E699" s="236" t="s">
        <v>235</v>
      </c>
      <c r="F699" s="9">
        <f>F700+F710</f>
        <v>55613.41</v>
      </c>
      <c r="G699" s="9">
        <f t="shared" ref="G699:H699" si="785">G700+G710</f>
        <v>0</v>
      </c>
      <c r="H699" s="9">
        <f t="shared" si="785"/>
        <v>55613.41</v>
      </c>
      <c r="I699" s="9">
        <f>I700+I710</f>
        <v>57381.599999999999</v>
      </c>
      <c r="J699" s="9">
        <f t="shared" ref="J699" si="786">J700+J710</f>
        <v>0</v>
      </c>
      <c r="K699" s="9">
        <f t="shared" ref="K699" si="787">K700+K710</f>
        <v>57381.599999999999</v>
      </c>
      <c r="L699" s="9">
        <f>L700+L710</f>
        <v>59952.909999999996</v>
      </c>
      <c r="M699" s="9">
        <f t="shared" ref="M699" si="788">M700+M710</f>
        <v>0</v>
      </c>
      <c r="N699" s="9">
        <f t="shared" ref="N699" si="789">N700+N710</f>
        <v>59952.909999999996</v>
      </c>
    </row>
    <row r="700" spans="1:14" ht="31.5" outlineLevel="3" x14ac:dyDescent="0.25">
      <c r="A700" s="262" t="s">
        <v>597</v>
      </c>
      <c r="B700" s="262" t="s">
        <v>572</v>
      </c>
      <c r="C700" s="262" t="s">
        <v>236</v>
      </c>
      <c r="D700" s="262"/>
      <c r="E700" s="236" t="s">
        <v>237</v>
      </c>
      <c r="F700" s="9">
        <f t="shared" ref="F700:N700" si="790">F701</f>
        <v>579.70000000000005</v>
      </c>
      <c r="G700" s="9">
        <f t="shared" si="790"/>
        <v>0</v>
      </c>
      <c r="H700" s="9">
        <f t="shared" si="790"/>
        <v>579.70000000000005</v>
      </c>
      <c r="I700" s="9">
        <f t="shared" si="790"/>
        <v>463.6</v>
      </c>
      <c r="J700" s="9">
        <f t="shared" si="790"/>
        <v>0</v>
      </c>
      <c r="K700" s="9">
        <f t="shared" si="790"/>
        <v>463.6</v>
      </c>
      <c r="L700" s="9">
        <f t="shared" si="790"/>
        <v>413.2</v>
      </c>
      <c r="M700" s="9">
        <f t="shared" si="790"/>
        <v>0</v>
      </c>
      <c r="N700" s="9">
        <f t="shared" si="790"/>
        <v>413.2</v>
      </c>
    </row>
    <row r="701" spans="1:14" ht="31.5" outlineLevel="4" x14ac:dyDescent="0.25">
      <c r="A701" s="262" t="s">
        <v>597</v>
      </c>
      <c r="B701" s="262" t="s">
        <v>572</v>
      </c>
      <c r="C701" s="262" t="s">
        <v>316</v>
      </c>
      <c r="D701" s="262"/>
      <c r="E701" s="236" t="s">
        <v>317</v>
      </c>
      <c r="F701" s="9">
        <f>F702+F706+F708</f>
        <v>579.70000000000005</v>
      </c>
      <c r="G701" s="9">
        <f t="shared" ref="G701:H701" si="791">G702+G706+G708</f>
        <v>0</v>
      </c>
      <c r="H701" s="9">
        <f t="shared" si="791"/>
        <v>579.70000000000005</v>
      </c>
      <c r="I701" s="9">
        <f>I702+I706+I708</f>
        <v>463.6</v>
      </c>
      <c r="J701" s="9">
        <f t="shared" ref="J701" si="792">J702+J706+J708</f>
        <v>0</v>
      </c>
      <c r="K701" s="9">
        <f t="shared" ref="K701" si="793">K702+K706+K708</f>
        <v>463.6</v>
      </c>
      <c r="L701" s="9">
        <f>L702+L706+L708</f>
        <v>413.2</v>
      </c>
      <c r="M701" s="9">
        <f t="shared" ref="M701" si="794">M702+M706+M708</f>
        <v>0</v>
      </c>
      <c r="N701" s="9">
        <f t="shared" ref="N701" si="795">N702+N706+N708</f>
        <v>413.2</v>
      </c>
    </row>
    <row r="702" spans="1:14" ht="15.75" outlineLevel="5" x14ac:dyDescent="0.25">
      <c r="A702" s="262" t="s">
        <v>597</v>
      </c>
      <c r="B702" s="262" t="s">
        <v>572</v>
      </c>
      <c r="C702" s="262" t="s">
        <v>331</v>
      </c>
      <c r="D702" s="262"/>
      <c r="E702" s="236" t="s">
        <v>332</v>
      </c>
      <c r="F702" s="9">
        <f t="shared" ref="F702:N702" si="796">F703+F704+F705</f>
        <v>407.4</v>
      </c>
      <c r="G702" s="9">
        <f t="shared" ref="G702:H702" si="797">G703+G704+G705</f>
        <v>0</v>
      </c>
      <c r="H702" s="9">
        <f t="shared" si="797"/>
        <v>407.4</v>
      </c>
      <c r="I702" s="9">
        <f t="shared" si="796"/>
        <v>313.7</v>
      </c>
      <c r="J702" s="9">
        <f t="shared" si="796"/>
        <v>0</v>
      </c>
      <c r="K702" s="9">
        <f t="shared" si="796"/>
        <v>313.7</v>
      </c>
      <c r="L702" s="9">
        <f t="shared" si="796"/>
        <v>273</v>
      </c>
      <c r="M702" s="9">
        <f t="shared" si="796"/>
        <v>0</v>
      </c>
      <c r="N702" s="9">
        <f t="shared" si="796"/>
        <v>273</v>
      </c>
    </row>
    <row r="703" spans="1:14" ht="15.75" outlineLevel="7" x14ac:dyDescent="0.25">
      <c r="A703" s="263" t="s">
        <v>597</v>
      </c>
      <c r="B703" s="263" t="s">
        <v>572</v>
      </c>
      <c r="C703" s="263" t="s">
        <v>331</v>
      </c>
      <c r="D703" s="263" t="s">
        <v>7</v>
      </c>
      <c r="E703" s="155" t="s">
        <v>8</v>
      </c>
      <c r="F703" s="11">
        <v>123.3</v>
      </c>
      <c r="G703" s="11"/>
      <c r="H703" s="11">
        <f t="shared" ref="H703:H705" si="798">SUM(F703:G703)</f>
        <v>123.3</v>
      </c>
      <c r="I703" s="11">
        <v>94.9</v>
      </c>
      <c r="J703" s="11"/>
      <c r="K703" s="11">
        <f t="shared" ref="K703:K705" si="799">SUM(I703:J703)</f>
        <v>94.9</v>
      </c>
      <c r="L703" s="11">
        <v>82.6</v>
      </c>
      <c r="M703" s="11"/>
      <c r="N703" s="11">
        <f t="shared" ref="N703:N705" si="800">SUM(L703:M703)</f>
        <v>82.6</v>
      </c>
    </row>
    <row r="704" spans="1:14" ht="15.75" outlineLevel="7" x14ac:dyDescent="0.25">
      <c r="A704" s="263" t="s">
        <v>597</v>
      </c>
      <c r="B704" s="263" t="s">
        <v>572</v>
      </c>
      <c r="C704" s="263" t="s">
        <v>331</v>
      </c>
      <c r="D704" s="263" t="s">
        <v>21</v>
      </c>
      <c r="E704" s="155" t="s">
        <v>22</v>
      </c>
      <c r="F704" s="11">
        <v>62.4</v>
      </c>
      <c r="G704" s="11"/>
      <c r="H704" s="11">
        <f t="shared" si="798"/>
        <v>62.4</v>
      </c>
      <c r="I704" s="11">
        <v>48.1</v>
      </c>
      <c r="J704" s="11"/>
      <c r="K704" s="11">
        <f t="shared" si="799"/>
        <v>48.1</v>
      </c>
      <c r="L704" s="11">
        <v>41.8</v>
      </c>
      <c r="M704" s="11"/>
      <c r="N704" s="11">
        <f t="shared" si="800"/>
        <v>41.8</v>
      </c>
    </row>
    <row r="705" spans="1:14" ht="31.5" outlineLevel="7" x14ac:dyDescent="0.25">
      <c r="A705" s="263" t="s">
        <v>597</v>
      </c>
      <c r="B705" s="263" t="s">
        <v>572</v>
      </c>
      <c r="C705" s="263" t="s">
        <v>331</v>
      </c>
      <c r="D705" s="263" t="s">
        <v>70</v>
      </c>
      <c r="E705" s="155" t="s">
        <v>71</v>
      </c>
      <c r="F705" s="11">
        <v>221.7</v>
      </c>
      <c r="G705" s="11"/>
      <c r="H705" s="11">
        <f t="shared" si="798"/>
        <v>221.7</v>
      </c>
      <c r="I705" s="11">
        <v>170.7</v>
      </c>
      <c r="J705" s="11"/>
      <c r="K705" s="11">
        <f t="shared" si="799"/>
        <v>170.7</v>
      </c>
      <c r="L705" s="11">
        <v>148.6</v>
      </c>
      <c r="M705" s="11"/>
      <c r="N705" s="11">
        <f t="shared" si="800"/>
        <v>148.6</v>
      </c>
    </row>
    <row r="706" spans="1:14" ht="15.75" outlineLevel="5" x14ac:dyDescent="0.25">
      <c r="A706" s="262" t="s">
        <v>597</v>
      </c>
      <c r="B706" s="262" t="s">
        <v>572</v>
      </c>
      <c r="C706" s="262" t="s">
        <v>333</v>
      </c>
      <c r="D706" s="262"/>
      <c r="E706" s="236" t="s">
        <v>334</v>
      </c>
      <c r="F706" s="9">
        <f>F707</f>
        <v>97.3</v>
      </c>
      <c r="G706" s="9">
        <f t="shared" ref="G706:H706" si="801">G707</f>
        <v>0</v>
      </c>
      <c r="H706" s="9">
        <f t="shared" si="801"/>
        <v>97.3</v>
      </c>
      <c r="I706" s="9">
        <f t="shared" ref="I706:L706" si="802">I707</f>
        <v>74.900000000000006</v>
      </c>
      <c r="J706" s="9">
        <f t="shared" ref="J706" si="803">J707</f>
        <v>0</v>
      </c>
      <c r="K706" s="9">
        <f t="shared" ref="K706" si="804">K707</f>
        <v>74.900000000000006</v>
      </c>
      <c r="L706" s="9">
        <f t="shared" si="802"/>
        <v>65.2</v>
      </c>
      <c r="M706" s="9">
        <f t="shared" ref="M706" si="805">M707</f>
        <v>0</v>
      </c>
      <c r="N706" s="9">
        <f t="shared" ref="N706" si="806">N707</f>
        <v>65.2</v>
      </c>
    </row>
    <row r="707" spans="1:14" ht="31.5" outlineLevel="7" x14ac:dyDescent="0.25">
      <c r="A707" s="263" t="s">
        <v>597</v>
      </c>
      <c r="B707" s="263" t="s">
        <v>572</v>
      </c>
      <c r="C707" s="263" t="s">
        <v>333</v>
      </c>
      <c r="D707" s="263" t="s">
        <v>70</v>
      </c>
      <c r="E707" s="155" t="s">
        <v>71</v>
      </c>
      <c r="F707" s="11">
        <v>97.3</v>
      </c>
      <c r="G707" s="11"/>
      <c r="H707" s="11">
        <f>SUM(F707:G707)</f>
        <v>97.3</v>
      </c>
      <c r="I707" s="11">
        <v>74.900000000000006</v>
      </c>
      <c r="J707" s="11"/>
      <c r="K707" s="11">
        <f>SUM(I707:J707)</f>
        <v>74.900000000000006</v>
      </c>
      <c r="L707" s="11">
        <v>65.2</v>
      </c>
      <c r="M707" s="11"/>
      <c r="N707" s="11">
        <f>SUM(L707:M707)</f>
        <v>65.2</v>
      </c>
    </row>
    <row r="708" spans="1:14" ht="15.75" outlineLevel="5" x14ac:dyDescent="0.25">
      <c r="A708" s="262" t="s">
        <v>597</v>
      </c>
      <c r="B708" s="262" t="s">
        <v>572</v>
      </c>
      <c r="C708" s="262" t="s">
        <v>335</v>
      </c>
      <c r="D708" s="262"/>
      <c r="E708" s="236" t="s">
        <v>336</v>
      </c>
      <c r="F708" s="9">
        <f>F709</f>
        <v>75</v>
      </c>
      <c r="G708" s="9">
        <f t="shared" ref="G708:H708" si="807">G709</f>
        <v>0</v>
      </c>
      <c r="H708" s="9">
        <f t="shared" si="807"/>
        <v>75</v>
      </c>
      <c r="I708" s="9">
        <f t="shared" ref="I708:L708" si="808">I709</f>
        <v>75</v>
      </c>
      <c r="J708" s="9">
        <f t="shared" ref="J708" si="809">J709</f>
        <v>0</v>
      </c>
      <c r="K708" s="9">
        <f t="shared" ref="K708" si="810">K709</f>
        <v>75</v>
      </c>
      <c r="L708" s="9">
        <f t="shared" si="808"/>
        <v>75</v>
      </c>
      <c r="M708" s="9">
        <f t="shared" ref="M708" si="811">M709</f>
        <v>0</v>
      </c>
      <c r="N708" s="9">
        <f t="shared" ref="N708" si="812">N709</f>
        <v>75</v>
      </c>
    </row>
    <row r="709" spans="1:14" ht="15.75" outlineLevel="7" x14ac:dyDescent="0.25">
      <c r="A709" s="263" t="s">
        <v>597</v>
      </c>
      <c r="B709" s="263" t="s">
        <v>572</v>
      </c>
      <c r="C709" s="263" t="s">
        <v>335</v>
      </c>
      <c r="D709" s="263" t="s">
        <v>21</v>
      </c>
      <c r="E709" s="155" t="s">
        <v>22</v>
      </c>
      <c r="F709" s="11">
        <v>75</v>
      </c>
      <c r="G709" s="11"/>
      <c r="H709" s="11">
        <f>SUM(F709:G709)</f>
        <v>75</v>
      </c>
      <c r="I709" s="11">
        <v>75</v>
      </c>
      <c r="J709" s="11"/>
      <c r="K709" s="11">
        <f>SUM(I709:J709)</f>
        <v>75</v>
      </c>
      <c r="L709" s="11">
        <v>75</v>
      </c>
      <c r="M709" s="11"/>
      <c r="N709" s="11">
        <f>SUM(L709:M709)</f>
        <v>75</v>
      </c>
    </row>
    <row r="710" spans="1:14" ht="31.5" outlineLevel="3" x14ac:dyDescent="0.25">
      <c r="A710" s="262" t="s">
        <v>597</v>
      </c>
      <c r="B710" s="262" t="s">
        <v>572</v>
      </c>
      <c r="C710" s="262" t="s">
        <v>305</v>
      </c>
      <c r="D710" s="262"/>
      <c r="E710" s="236" t="s">
        <v>306</v>
      </c>
      <c r="F710" s="9">
        <f>F711+F717</f>
        <v>55033.710000000006</v>
      </c>
      <c r="G710" s="9">
        <f t="shared" ref="G710:H710" si="813">G711+G717</f>
        <v>0</v>
      </c>
      <c r="H710" s="9">
        <f t="shared" si="813"/>
        <v>55033.710000000006</v>
      </c>
      <c r="I710" s="9">
        <f>I711+I717</f>
        <v>56918</v>
      </c>
      <c r="J710" s="9">
        <f t="shared" ref="J710" si="814">J711+J717</f>
        <v>0</v>
      </c>
      <c r="K710" s="9">
        <f t="shared" ref="K710" si="815">K711+K717</f>
        <v>56918</v>
      </c>
      <c r="L710" s="9">
        <f>L711+L717</f>
        <v>59539.71</v>
      </c>
      <c r="M710" s="9">
        <f t="shared" ref="M710" si="816">M711+M717</f>
        <v>0</v>
      </c>
      <c r="N710" s="9">
        <f t="shared" ref="N710" si="817">N711+N717</f>
        <v>59539.71</v>
      </c>
    </row>
    <row r="711" spans="1:14" ht="31.5" outlineLevel="4" x14ac:dyDescent="0.25">
      <c r="A711" s="262" t="s">
        <v>597</v>
      </c>
      <c r="B711" s="262" t="s">
        <v>572</v>
      </c>
      <c r="C711" s="262" t="s">
        <v>307</v>
      </c>
      <c r="D711" s="262"/>
      <c r="E711" s="236" t="s">
        <v>39</v>
      </c>
      <c r="F711" s="9">
        <f>F712+F715</f>
        <v>24131.4</v>
      </c>
      <c r="G711" s="9">
        <f t="shared" ref="G711:H711" si="818">G712+G715</f>
        <v>0</v>
      </c>
      <c r="H711" s="9">
        <f t="shared" si="818"/>
        <v>24131.4</v>
      </c>
      <c r="I711" s="9">
        <f>I712+I715</f>
        <v>24568.1</v>
      </c>
      <c r="J711" s="9">
        <f t="shared" ref="J711" si="819">J712+J715</f>
        <v>0</v>
      </c>
      <c r="K711" s="9">
        <f t="shared" ref="K711" si="820">K712+K715</f>
        <v>24568.1</v>
      </c>
      <c r="L711" s="9">
        <f>L712+L715</f>
        <v>25022.400000000001</v>
      </c>
      <c r="M711" s="9">
        <f t="shared" ref="M711" si="821">M712+M715</f>
        <v>0</v>
      </c>
      <c r="N711" s="9">
        <f t="shared" ref="N711" si="822">N712+N715</f>
        <v>25022.400000000001</v>
      </c>
    </row>
    <row r="712" spans="1:14" ht="15.75" outlineLevel="5" x14ac:dyDescent="0.25">
      <c r="A712" s="262" t="s">
        <v>597</v>
      </c>
      <c r="B712" s="262" t="s">
        <v>572</v>
      </c>
      <c r="C712" s="262" t="s">
        <v>337</v>
      </c>
      <c r="D712" s="262"/>
      <c r="E712" s="236" t="s">
        <v>41</v>
      </c>
      <c r="F712" s="9">
        <f t="shared" ref="F712:N712" si="823">F713+F714</f>
        <v>11001.900000000001</v>
      </c>
      <c r="G712" s="9">
        <f t="shared" ref="G712:H712" si="824">G713+G714</f>
        <v>0</v>
      </c>
      <c r="H712" s="9">
        <f t="shared" si="824"/>
        <v>11001.900000000001</v>
      </c>
      <c r="I712" s="9">
        <f t="shared" si="823"/>
        <v>11438.6</v>
      </c>
      <c r="J712" s="9">
        <f t="shared" si="823"/>
        <v>0</v>
      </c>
      <c r="K712" s="9">
        <f t="shared" si="823"/>
        <v>11438.6</v>
      </c>
      <c r="L712" s="9">
        <f t="shared" si="823"/>
        <v>11892.900000000001</v>
      </c>
      <c r="M712" s="9">
        <f t="shared" si="823"/>
        <v>0</v>
      </c>
      <c r="N712" s="9">
        <f t="shared" si="823"/>
        <v>11892.900000000001</v>
      </c>
    </row>
    <row r="713" spans="1:14" ht="47.25" outlineLevel="7" x14ac:dyDescent="0.25">
      <c r="A713" s="263" t="s">
        <v>597</v>
      </c>
      <c r="B713" s="263" t="s">
        <v>572</v>
      </c>
      <c r="C713" s="263" t="s">
        <v>337</v>
      </c>
      <c r="D713" s="263" t="s">
        <v>4</v>
      </c>
      <c r="E713" s="155" t="s">
        <v>5</v>
      </c>
      <c r="F713" s="11">
        <v>10918.2</v>
      </c>
      <c r="G713" s="11"/>
      <c r="H713" s="11">
        <f t="shared" ref="H713:H714" si="825">SUM(F713:G713)</f>
        <v>10918.2</v>
      </c>
      <c r="I713" s="11">
        <v>11354.9</v>
      </c>
      <c r="J713" s="11"/>
      <c r="K713" s="11">
        <f t="shared" ref="K713:K714" si="826">SUM(I713:J713)</f>
        <v>11354.9</v>
      </c>
      <c r="L713" s="11">
        <v>11809.2</v>
      </c>
      <c r="M713" s="11"/>
      <c r="N713" s="11">
        <f t="shared" ref="N713:N714" si="827">SUM(L713:M713)</f>
        <v>11809.2</v>
      </c>
    </row>
    <row r="714" spans="1:14" ht="15.75" outlineLevel="7" x14ac:dyDescent="0.25">
      <c r="A714" s="263" t="s">
        <v>597</v>
      </c>
      <c r="B714" s="263" t="s">
        <v>572</v>
      </c>
      <c r="C714" s="263" t="s">
        <v>337</v>
      </c>
      <c r="D714" s="263" t="s">
        <v>7</v>
      </c>
      <c r="E714" s="155" t="s">
        <v>8</v>
      </c>
      <c r="F714" s="11">
        <v>83.7</v>
      </c>
      <c r="G714" s="11"/>
      <c r="H714" s="11">
        <f t="shared" si="825"/>
        <v>83.7</v>
      </c>
      <c r="I714" s="11">
        <v>83.7</v>
      </c>
      <c r="J714" s="11"/>
      <c r="K714" s="11">
        <f t="shared" si="826"/>
        <v>83.7</v>
      </c>
      <c r="L714" s="11">
        <v>83.7</v>
      </c>
      <c r="M714" s="11"/>
      <c r="N714" s="11">
        <f t="shared" si="827"/>
        <v>83.7</v>
      </c>
    </row>
    <row r="715" spans="1:14" ht="15.75" outlineLevel="5" x14ac:dyDescent="0.25">
      <c r="A715" s="262" t="s">
        <v>597</v>
      </c>
      <c r="B715" s="262" t="s">
        <v>572</v>
      </c>
      <c r="C715" s="262" t="s">
        <v>338</v>
      </c>
      <c r="D715" s="262"/>
      <c r="E715" s="236" t="s">
        <v>241</v>
      </c>
      <c r="F715" s="9">
        <f t="shared" ref="F715:N715" si="828">F716</f>
        <v>13129.5</v>
      </c>
      <c r="G715" s="9">
        <f t="shared" si="828"/>
        <v>0</v>
      </c>
      <c r="H715" s="9">
        <f t="shared" si="828"/>
        <v>13129.5</v>
      </c>
      <c r="I715" s="9">
        <f t="shared" si="828"/>
        <v>13129.5</v>
      </c>
      <c r="J715" s="9">
        <f t="shared" si="828"/>
        <v>0</v>
      </c>
      <c r="K715" s="9">
        <f t="shared" si="828"/>
        <v>13129.5</v>
      </c>
      <c r="L715" s="9">
        <f t="shared" si="828"/>
        <v>13129.5</v>
      </c>
      <c r="M715" s="9">
        <f t="shared" si="828"/>
        <v>0</v>
      </c>
      <c r="N715" s="9">
        <f t="shared" si="828"/>
        <v>13129.5</v>
      </c>
    </row>
    <row r="716" spans="1:14" ht="31.5" outlineLevel="7" x14ac:dyDescent="0.25">
      <c r="A716" s="263" t="s">
        <v>597</v>
      </c>
      <c r="B716" s="263" t="s">
        <v>572</v>
      </c>
      <c r="C716" s="263" t="s">
        <v>338</v>
      </c>
      <c r="D716" s="263" t="s">
        <v>70</v>
      </c>
      <c r="E716" s="155" t="s">
        <v>71</v>
      </c>
      <c r="F716" s="11">
        <v>13129.5</v>
      </c>
      <c r="G716" s="11"/>
      <c r="H716" s="11">
        <f>SUM(F716:G716)</f>
        <v>13129.5</v>
      </c>
      <c r="I716" s="11">
        <v>13129.5</v>
      </c>
      <c r="J716" s="11"/>
      <c r="K716" s="11">
        <f>SUM(I716:J716)</f>
        <v>13129.5</v>
      </c>
      <c r="L716" s="11">
        <v>13129.5</v>
      </c>
      <c r="M716" s="11"/>
      <c r="N716" s="11">
        <f>SUM(L716:M716)</f>
        <v>13129.5</v>
      </c>
    </row>
    <row r="717" spans="1:14" ht="31.5" outlineLevel="4" x14ac:dyDescent="0.25">
      <c r="A717" s="262" t="s">
        <v>597</v>
      </c>
      <c r="B717" s="262" t="s">
        <v>572</v>
      </c>
      <c r="C717" s="262" t="s">
        <v>310</v>
      </c>
      <c r="D717" s="262"/>
      <c r="E717" s="236" t="s">
        <v>311</v>
      </c>
      <c r="F717" s="9">
        <f>F725+F720+F718</f>
        <v>30902.31</v>
      </c>
      <c r="G717" s="9">
        <f t="shared" ref="G717:H717" si="829">G725+G720+G718</f>
        <v>0</v>
      </c>
      <c r="H717" s="9">
        <f t="shared" si="829"/>
        <v>30902.31</v>
      </c>
      <c r="I717" s="9">
        <f t="shared" ref="I717:L717" si="830">I725+I720+I718</f>
        <v>32349.899999999998</v>
      </c>
      <c r="J717" s="9">
        <f t="shared" ref="J717" si="831">J725+J720+J718</f>
        <v>0</v>
      </c>
      <c r="K717" s="9">
        <f t="shared" ref="K717" si="832">K725+K720+K718</f>
        <v>32349.899999999998</v>
      </c>
      <c r="L717" s="9">
        <f t="shared" si="830"/>
        <v>34517.31</v>
      </c>
      <c r="M717" s="9">
        <f t="shared" ref="M717" si="833">M725+M720+M718</f>
        <v>0</v>
      </c>
      <c r="N717" s="9">
        <f t="shared" ref="N717" si="834">N725+N720+N718</f>
        <v>34517.31</v>
      </c>
    </row>
    <row r="718" spans="1:14" ht="15.75" outlineLevel="4" x14ac:dyDescent="0.25">
      <c r="A718" s="262" t="s">
        <v>597</v>
      </c>
      <c r="B718" s="262" t="s">
        <v>572</v>
      </c>
      <c r="C718" s="262" t="s">
        <v>327</v>
      </c>
      <c r="D718" s="262"/>
      <c r="E718" s="236" t="s">
        <v>328</v>
      </c>
      <c r="F718" s="9">
        <f t="shared" ref="F718:N718" si="835">F719</f>
        <v>4455</v>
      </c>
      <c r="G718" s="9">
        <f t="shared" si="835"/>
        <v>0</v>
      </c>
      <c r="H718" s="9">
        <f t="shared" si="835"/>
        <v>4455</v>
      </c>
      <c r="I718" s="9">
        <f t="shared" si="835"/>
        <v>4455</v>
      </c>
      <c r="J718" s="9">
        <f t="shared" si="835"/>
        <v>0</v>
      </c>
      <c r="K718" s="9">
        <f t="shared" si="835"/>
        <v>4455</v>
      </c>
      <c r="L718" s="9">
        <f>L719</f>
        <v>4455</v>
      </c>
      <c r="M718" s="9">
        <f t="shared" si="835"/>
        <v>0</v>
      </c>
      <c r="N718" s="9">
        <f t="shared" si="835"/>
        <v>4455</v>
      </c>
    </row>
    <row r="719" spans="1:14" ht="31.5" outlineLevel="4" x14ac:dyDescent="0.25">
      <c r="A719" s="263" t="s">
        <v>597</v>
      </c>
      <c r="B719" s="263" t="s">
        <v>572</v>
      </c>
      <c r="C719" s="263" t="s">
        <v>327</v>
      </c>
      <c r="D719" s="263" t="s">
        <v>70</v>
      </c>
      <c r="E719" s="155" t="s">
        <v>71</v>
      </c>
      <c r="F719" s="11">
        <v>4455</v>
      </c>
      <c r="G719" s="11"/>
      <c r="H719" s="11">
        <f>SUM(F719:G719)</f>
        <v>4455</v>
      </c>
      <c r="I719" s="11">
        <v>4455</v>
      </c>
      <c r="J719" s="11"/>
      <c r="K719" s="11">
        <f>SUM(I719:J719)</f>
        <v>4455</v>
      </c>
      <c r="L719" s="11">
        <v>4455</v>
      </c>
      <c r="M719" s="11"/>
      <c r="N719" s="11">
        <f>SUM(L719:M719)</f>
        <v>4455</v>
      </c>
    </row>
    <row r="720" spans="1:14" s="35" customFormat="1" ht="15.75" outlineLevel="4" x14ac:dyDescent="0.25">
      <c r="A720" s="264" t="s">
        <v>597</v>
      </c>
      <c r="B720" s="264" t="s">
        <v>572</v>
      </c>
      <c r="C720" s="264" t="s">
        <v>329</v>
      </c>
      <c r="D720" s="264"/>
      <c r="E720" s="238" t="s">
        <v>330</v>
      </c>
      <c r="F720" s="23">
        <f t="shared" ref="F720:N720" si="836">F721+F722+F723+F724</f>
        <v>26250.11</v>
      </c>
      <c r="G720" s="23">
        <f t="shared" ref="G720:H720" si="837">G721+G722+G723+G724</f>
        <v>0</v>
      </c>
      <c r="H720" s="23">
        <f t="shared" si="837"/>
        <v>26250.11</v>
      </c>
      <c r="I720" s="23">
        <f t="shared" si="836"/>
        <v>27695.1</v>
      </c>
      <c r="J720" s="23">
        <f t="shared" si="836"/>
        <v>0</v>
      </c>
      <c r="K720" s="23">
        <f t="shared" si="836"/>
        <v>27695.1</v>
      </c>
      <c r="L720" s="23">
        <f t="shared" si="836"/>
        <v>29862.510000000002</v>
      </c>
      <c r="M720" s="23">
        <f t="shared" si="836"/>
        <v>0</v>
      </c>
      <c r="N720" s="23">
        <f t="shared" si="836"/>
        <v>29862.510000000002</v>
      </c>
    </row>
    <row r="721" spans="1:14" s="35" customFormat="1" ht="15.75" outlineLevel="4" x14ac:dyDescent="0.25">
      <c r="A721" s="265" t="s">
        <v>597</v>
      </c>
      <c r="B721" s="265" t="s">
        <v>572</v>
      </c>
      <c r="C721" s="265" t="s">
        <v>329</v>
      </c>
      <c r="D721" s="265" t="s">
        <v>7</v>
      </c>
      <c r="E721" s="239" t="s">
        <v>8</v>
      </c>
      <c r="F721" s="24">
        <v>6439.99</v>
      </c>
      <c r="G721" s="24"/>
      <c r="H721" s="24">
        <f t="shared" ref="H721:H724" si="838">SUM(F721:G721)</f>
        <v>6439.99</v>
      </c>
      <c r="I721" s="24">
        <v>6662.06</v>
      </c>
      <c r="J721" s="24"/>
      <c r="K721" s="24">
        <f t="shared" ref="K721:K724" si="839">SUM(I721:J721)</f>
        <v>6662.06</v>
      </c>
      <c r="L721" s="24">
        <v>8105.51</v>
      </c>
      <c r="M721" s="24"/>
      <c r="N721" s="24">
        <f t="shared" ref="N721:N724" si="840">SUM(L721:M721)</f>
        <v>8105.51</v>
      </c>
    </row>
    <row r="722" spans="1:14" s="35" customFormat="1" ht="15.75" outlineLevel="4" x14ac:dyDescent="0.25">
      <c r="A722" s="265" t="s">
        <v>597</v>
      </c>
      <c r="B722" s="265" t="s">
        <v>572</v>
      </c>
      <c r="C722" s="265" t="s">
        <v>329</v>
      </c>
      <c r="D722" s="265" t="s">
        <v>21</v>
      </c>
      <c r="E722" s="239" t="s">
        <v>22</v>
      </c>
      <c r="F722" s="24">
        <v>354.82</v>
      </c>
      <c r="G722" s="24"/>
      <c r="H722" s="24">
        <f t="shared" si="838"/>
        <v>354.82</v>
      </c>
      <c r="I722" s="24">
        <v>272.2</v>
      </c>
      <c r="J722" s="24"/>
      <c r="K722" s="24">
        <f t="shared" si="839"/>
        <v>272.2</v>
      </c>
      <c r="L722" s="24">
        <v>444.76</v>
      </c>
      <c r="M722" s="24"/>
      <c r="N722" s="24">
        <f t="shared" si="840"/>
        <v>444.76</v>
      </c>
    </row>
    <row r="723" spans="1:14" s="35" customFormat="1" ht="31.5" outlineLevel="4" x14ac:dyDescent="0.25">
      <c r="A723" s="265" t="s">
        <v>597</v>
      </c>
      <c r="B723" s="265" t="s">
        <v>572</v>
      </c>
      <c r="C723" s="265" t="s">
        <v>329</v>
      </c>
      <c r="D723" s="265" t="s">
        <v>70</v>
      </c>
      <c r="E723" s="239" t="s">
        <v>71</v>
      </c>
      <c r="F723" s="24">
        <v>9351.17</v>
      </c>
      <c r="G723" s="24"/>
      <c r="H723" s="24">
        <f t="shared" si="838"/>
        <v>9351.17</v>
      </c>
      <c r="I723" s="24">
        <v>9934.99</v>
      </c>
      <c r="J723" s="24"/>
      <c r="K723" s="24">
        <f t="shared" si="839"/>
        <v>9934.99</v>
      </c>
      <c r="L723" s="24">
        <v>10208.799999999999</v>
      </c>
      <c r="M723" s="24"/>
      <c r="N723" s="24">
        <f t="shared" si="840"/>
        <v>10208.799999999999</v>
      </c>
    </row>
    <row r="724" spans="1:14" s="35" customFormat="1" ht="15.75" outlineLevel="4" x14ac:dyDescent="0.25">
      <c r="A724" s="265" t="s">
        <v>597</v>
      </c>
      <c r="B724" s="265" t="s">
        <v>572</v>
      </c>
      <c r="C724" s="265" t="s">
        <v>329</v>
      </c>
      <c r="D724" s="265" t="s">
        <v>15</v>
      </c>
      <c r="E724" s="239" t="s">
        <v>16</v>
      </c>
      <c r="F724" s="24">
        <v>10104.129999999999</v>
      </c>
      <c r="G724" s="24"/>
      <c r="H724" s="24">
        <f t="shared" si="838"/>
        <v>10104.129999999999</v>
      </c>
      <c r="I724" s="24">
        <v>10825.85</v>
      </c>
      <c r="J724" s="24"/>
      <c r="K724" s="24">
        <f t="shared" si="839"/>
        <v>10825.85</v>
      </c>
      <c r="L724" s="24">
        <v>11103.44</v>
      </c>
      <c r="M724" s="24"/>
      <c r="N724" s="24">
        <f t="shared" si="840"/>
        <v>11103.44</v>
      </c>
    </row>
    <row r="725" spans="1:14" s="35" customFormat="1" ht="31.5" outlineLevel="5" x14ac:dyDescent="0.25">
      <c r="A725" s="264" t="s">
        <v>597</v>
      </c>
      <c r="B725" s="264" t="s">
        <v>572</v>
      </c>
      <c r="C725" s="264" t="s">
        <v>314</v>
      </c>
      <c r="D725" s="264"/>
      <c r="E725" s="238" t="s">
        <v>315</v>
      </c>
      <c r="F725" s="23">
        <f>F726+F727</f>
        <v>197.2</v>
      </c>
      <c r="G725" s="23">
        <f t="shared" ref="G725:H725" si="841">G726+G727</f>
        <v>0</v>
      </c>
      <c r="H725" s="23">
        <f t="shared" si="841"/>
        <v>197.2</v>
      </c>
      <c r="I725" s="23">
        <f>I726+I727</f>
        <v>199.8</v>
      </c>
      <c r="J725" s="23">
        <f t="shared" ref="J725" si="842">J726+J727</f>
        <v>0</v>
      </c>
      <c r="K725" s="23">
        <f t="shared" ref="K725" si="843">K726+K727</f>
        <v>199.8</v>
      </c>
      <c r="L725" s="23">
        <f>L726+L727</f>
        <v>199.8</v>
      </c>
      <c r="M725" s="23">
        <f t="shared" ref="M725" si="844">M726+M727</f>
        <v>0</v>
      </c>
      <c r="N725" s="23">
        <f t="shared" ref="N725" si="845">N726+N727</f>
        <v>199.8</v>
      </c>
    </row>
    <row r="726" spans="1:14" s="35" customFormat="1" ht="47.25" outlineLevel="7" x14ac:dyDescent="0.25">
      <c r="A726" s="265" t="s">
        <v>597</v>
      </c>
      <c r="B726" s="265" t="s">
        <v>572</v>
      </c>
      <c r="C726" s="265" t="s">
        <v>314</v>
      </c>
      <c r="D726" s="265" t="s">
        <v>4</v>
      </c>
      <c r="E726" s="239" t="s">
        <v>5</v>
      </c>
      <c r="F726" s="24">
        <v>188.2</v>
      </c>
      <c r="G726" s="24"/>
      <c r="H726" s="24">
        <f t="shared" ref="H726:H727" si="846">SUM(F726:G726)</f>
        <v>188.2</v>
      </c>
      <c r="I726" s="24">
        <v>190.8</v>
      </c>
      <c r="J726" s="24"/>
      <c r="K726" s="24">
        <f t="shared" ref="K726:K727" si="847">SUM(I726:J726)</f>
        <v>190.8</v>
      </c>
      <c r="L726" s="24">
        <v>190.8</v>
      </c>
      <c r="M726" s="24"/>
      <c r="N726" s="24">
        <f t="shared" ref="N726:N727" si="848">SUM(L726:M726)</f>
        <v>190.8</v>
      </c>
    </row>
    <row r="727" spans="1:14" s="35" customFormat="1" ht="15.75" outlineLevel="7" x14ac:dyDescent="0.25">
      <c r="A727" s="265" t="s">
        <v>597</v>
      </c>
      <c r="B727" s="265" t="s">
        <v>572</v>
      </c>
      <c r="C727" s="265" t="s">
        <v>314</v>
      </c>
      <c r="D727" s="265" t="s">
        <v>7</v>
      </c>
      <c r="E727" s="239" t="s">
        <v>8</v>
      </c>
      <c r="F727" s="24">
        <v>9</v>
      </c>
      <c r="G727" s="24"/>
      <c r="H727" s="24">
        <f t="shared" si="846"/>
        <v>9</v>
      </c>
      <c r="I727" s="24">
        <v>9</v>
      </c>
      <c r="J727" s="24"/>
      <c r="K727" s="24">
        <f t="shared" si="847"/>
        <v>9</v>
      </c>
      <c r="L727" s="24">
        <v>9</v>
      </c>
      <c r="M727" s="24"/>
      <c r="N727" s="24">
        <f t="shared" si="848"/>
        <v>9</v>
      </c>
    </row>
    <row r="728" spans="1:14" ht="31.5" outlineLevel="2" x14ac:dyDescent="0.25">
      <c r="A728" s="262" t="s">
        <v>597</v>
      </c>
      <c r="B728" s="262" t="s">
        <v>572</v>
      </c>
      <c r="C728" s="262" t="s">
        <v>54</v>
      </c>
      <c r="D728" s="262"/>
      <c r="E728" s="236" t="s">
        <v>55</v>
      </c>
      <c r="F728" s="9">
        <f t="shared" ref="F728:N728" si="849">F729</f>
        <v>58.5</v>
      </c>
      <c r="G728" s="9">
        <f t="shared" si="849"/>
        <v>0</v>
      </c>
      <c r="H728" s="9">
        <f t="shared" si="849"/>
        <v>58.5</v>
      </c>
      <c r="I728" s="9">
        <f t="shared" si="849"/>
        <v>58.5</v>
      </c>
      <c r="J728" s="9">
        <f t="shared" si="849"/>
        <v>0</v>
      </c>
      <c r="K728" s="9">
        <f t="shared" si="849"/>
        <v>58.5</v>
      </c>
      <c r="L728" s="9">
        <f t="shared" ref="L728" si="850">L729</f>
        <v>58.5</v>
      </c>
      <c r="M728" s="9">
        <f t="shared" si="849"/>
        <v>0</v>
      </c>
      <c r="N728" s="9">
        <f t="shared" si="849"/>
        <v>58.5</v>
      </c>
    </row>
    <row r="729" spans="1:14" ht="18.75" customHeight="1" outlineLevel="3" x14ac:dyDescent="0.25">
      <c r="A729" s="262" t="s">
        <v>597</v>
      </c>
      <c r="B729" s="262" t="s">
        <v>572</v>
      </c>
      <c r="C729" s="262" t="s">
        <v>56</v>
      </c>
      <c r="D729" s="262"/>
      <c r="E729" s="236" t="s">
        <v>57</v>
      </c>
      <c r="F729" s="9">
        <f>F730+F733</f>
        <v>58.5</v>
      </c>
      <c r="G729" s="9">
        <f t="shared" ref="G729:H729" si="851">G730+G733</f>
        <v>0</v>
      </c>
      <c r="H729" s="9">
        <f t="shared" si="851"/>
        <v>58.5</v>
      </c>
      <c r="I729" s="9">
        <f>I730+I733</f>
        <v>58.5</v>
      </c>
      <c r="J729" s="9">
        <f t="shared" ref="J729" si="852">J730+J733</f>
        <v>0</v>
      </c>
      <c r="K729" s="9">
        <f t="shared" ref="K729" si="853">K730+K733</f>
        <v>58.5</v>
      </c>
      <c r="L729" s="9">
        <f>L730+L733</f>
        <v>58.5</v>
      </c>
      <c r="M729" s="9">
        <f t="shared" ref="M729" si="854">M730+M733</f>
        <v>0</v>
      </c>
      <c r="N729" s="9">
        <f t="shared" ref="N729" si="855">N730+N733</f>
        <v>58.5</v>
      </c>
    </row>
    <row r="730" spans="1:14" ht="18" customHeight="1" outlineLevel="4" x14ac:dyDescent="0.25">
      <c r="A730" s="262" t="s">
        <v>597</v>
      </c>
      <c r="B730" s="262" t="s">
        <v>572</v>
      </c>
      <c r="C730" s="262" t="s">
        <v>118</v>
      </c>
      <c r="D730" s="262"/>
      <c r="E730" s="236" t="s">
        <v>119</v>
      </c>
      <c r="F730" s="9">
        <f t="shared" ref="F730:N731" si="856">F731</f>
        <v>31.5</v>
      </c>
      <c r="G730" s="9">
        <f t="shared" si="856"/>
        <v>0</v>
      </c>
      <c r="H730" s="9">
        <f t="shared" si="856"/>
        <v>31.5</v>
      </c>
      <c r="I730" s="9">
        <f t="shared" si="856"/>
        <v>31.5</v>
      </c>
      <c r="J730" s="9">
        <f t="shared" si="856"/>
        <v>0</v>
      </c>
      <c r="K730" s="9">
        <f t="shared" si="856"/>
        <v>31.5</v>
      </c>
      <c r="L730" s="9">
        <f>L731</f>
        <v>31.5</v>
      </c>
      <c r="M730" s="9">
        <f t="shared" si="856"/>
        <v>0</v>
      </c>
      <c r="N730" s="9">
        <f t="shared" si="856"/>
        <v>31.5</v>
      </c>
    </row>
    <row r="731" spans="1:14" ht="15.75" outlineLevel="5" x14ac:dyDescent="0.25">
      <c r="A731" s="262" t="s">
        <v>597</v>
      </c>
      <c r="B731" s="262" t="s">
        <v>572</v>
      </c>
      <c r="C731" s="262" t="s">
        <v>339</v>
      </c>
      <c r="D731" s="262"/>
      <c r="E731" s="236" t="s">
        <v>340</v>
      </c>
      <c r="F731" s="9">
        <f t="shared" si="856"/>
        <v>31.5</v>
      </c>
      <c r="G731" s="9">
        <f t="shared" si="856"/>
        <v>0</v>
      </c>
      <c r="H731" s="9">
        <f t="shared" si="856"/>
        <v>31.5</v>
      </c>
      <c r="I731" s="9">
        <f t="shared" si="856"/>
        <v>31.5</v>
      </c>
      <c r="J731" s="9">
        <f t="shared" si="856"/>
        <v>0</v>
      </c>
      <c r="K731" s="9">
        <f t="shared" si="856"/>
        <v>31.5</v>
      </c>
      <c r="L731" s="9">
        <f>L732</f>
        <v>31.5</v>
      </c>
      <c r="M731" s="9">
        <f t="shared" si="856"/>
        <v>0</v>
      </c>
      <c r="N731" s="9">
        <f t="shared" si="856"/>
        <v>31.5</v>
      </c>
    </row>
    <row r="732" spans="1:14" ht="15.75" outlineLevel="7" x14ac:dyDescent="0.25">
      <c r="A732" s="263" t="s">
        <v>597</v>
      </c>
      <c r="B732" s="263" t="s">
        <v>572</v>
      </c>
      <c r="C732" s="263" t="s">
        <v>339</v>
      </c>
      <c r="D732" s="263" t="s">
        <v>7</v>
      </c>
      <c r="E732" s="155" t="s">
        <v>8</v>
      </c>
      <c r="F732" s="11">
        <v>31.5</v>
      </c>
      <c r="G732" s="11"/>
      <c r="H732" s="11">
        <f>SUM(F732:G732)</f>
        <v>31.5</v>
      </c>
      <c r="I732" s="11">
        <v>31.5</v>
      </c>
      <c r="J732" s="11"/>
      <c r="K732" s="11">
        <f>SUM(I732:J732)</f>
        <v>31.5</v>
      </c>
      <c r="L732" s="11">
        <v>31.5</v>
      </c>
      <c r="M732" s="11"/>
      <c r="N732" s="11">
        <f>SUM(L732:M732)</f>
        <v>31.5</v>
      </c>
    </row>
    <row r="733" spans="1:14" ht="31.5" outlineLevel="4" x14ac:dyDescent="0.25">
      <c r="A733" s="262" t="s">
        <v>597</v>
      </c>
      <c r="B733" s="262" t="s">
        <v>572</v>
      </c>
      <c r="C733" s="262" t="s">
        <v>341</v>
      </c>
      <c r="D733" s="262"/>
      <c r="E733" s="236" t="s">
        <v>342</v>
      </c>
      <c r="F733" s="9">
        <f t="shared" ref="F733:N733" si="857">F734</f>
        <v>27</v>
      </c>
      <c r="G733" s="9">
        <f t="shared" si="857"/>
        <v>0</v>
      </c>
      <c r="H733" s="9">
        <f t="shared" si="857"/>
        <v>27</v>
      </c>
      <c r="I733" s="9">
        <f t="shared" si="857"/>
        <v>27</v>
      </c>
      <c r="J733" s="9">
        <f t="shared" si="857"/>
        <v>0</v>
      </c>
      <c r="K733" s="9">
        <f t="shared" si="857"/>
        <v>27</v>
      </c>
      <c r="L733" s="9">
        <f t="shared" ref="L733" si="858">L734</f>
        <v>27</v>
      </c>
      <c r="M733" s="9">
        <f t="shared" si="857"/>
        <v>0</v>
      </c>
      <c r="N733" s="9">
        <f t="shared" si="857"/>
        <v>27</v>
      </c>
    </row>
    <row r="734" spans="1:14" ht="31.5" outlineLevel="5" x14ac:dyDescent="0.25">
      <c r="A734" s="262" t="s">
        <v>597</v>
      </c>
      <c r="B734" s="262" t="s">
        <v>572</v>
      </c>
      <c r="C734" s="262" t="s">
        <v>343</v>
      </c>
      <c r="D734" s="262"/>
      <c r="E734" s="236" t="s">
        <v>344</v>
      </c>
      <c r="F734" s="9">
        <f>F735+F736</f>
        <v>27</v>
      </c>
      <c r="G734" s="9">
        <f t="shared" ref="G734:H734" si="859">G735+G736</f>
        <v>0</v>
      </c>
      <c r="H734" s="9">
        <f t="shared" si="859"/>
        <v>27</v>
      </c>
      <c r="I734" s="9">
        <f t="shared" ref="I734:L734" si="860">I735+I736</f>
        <v>27</v>
      </c>
      <c r="J734" s="9">
        <f t="shared" ref="J734" si="861">J735+J736</f>
        <v>0</v>
      </c>
      <c r="K734" s="9">
        <f t="shared" ref="K734" si="862">K735+K736</f>
        <v>27</v>
      </c>
      <c r="L734" s="9">
        <f t="shared" si="860"/>
        <v>27</v>
      </c>
      <c r="M734" s="9">
        <f t="shared" ref="M734" si="863">M735+M736</f>
        <v>0</v>
      </c>
      <c r="N734" s="9">
        <f t="shared" ref="N734" si="864">N735+N736</f>
        <v>27</v>
      </c>
    </row>
    <row r="735" spans="1:14" ht="15.75" outlineLevel="7" x14ac:dyDescent="0.25">
      <c r="A735" s="263" t="s">
        <v>597</v>
      </c>
      <c r="B735" s="263" t="s">
        <v>572</v>
      </c>
      <c r="C735" s="263" t="s">
        <v>343</v>
      </c>
      <c r="D735" s="263" t="s">
        <v>7</v>
      </c>
      <c r="E735" s="155" t="s">
        <v>8</v>
      </c>
      <c r="F735" s="11">
        <v>18</v>
      </c>
      <c r="G735" s="11"/>
      <c r="H735" s="11">
        <f t="shared" ref="H735:H736" si="865">SUM(F735:G735)</f>
        <v>18</v>
      </c>
      <c r="I735" s="11">
        <v>18</v>
      </c>
      <c r="J735" s="11"/>
      <c r="K735" s="11">
        <f t="shared" ref="K735:K736" si="866">SUM(I735:J735)</f>
        <v>18</v>
      </c>
      <c r="L735" s="11">
        <v>18</v>
      </c>
      <c r="M735" s="11"/>
      <c r="N735" s="11">
        <f t="shared" ref="N735:N736" si="867">SUM(L735:M735)</f>
        <v>18</v>
      </c>
    </row>
    <row r="736" spans="1:14" ht="31.5" outlineLevel="7" x14ac:dyDescent="0.25">
      <c r="A736" s="263" t="s">
        <v>597</v>
      </c>
      <c r="B736" s="263" t="s">
        <v>572</v>
      </c>
      <c r="C736" s="263" t="s">
        <v>343</v>
      </c>
      <c r="D736" s="263" t="s">
        <v>70</v>
      </c>
      <c r="E736" s="155" t="s">
        <v>71</v>
      </c>
      <c r="F736" s="11">
        <v>9</v>
      </c>
      <c r="G736" s="11"/>
      <c r="H736" s="11">
        <f t="shared" si="865"/>
        <v>9</v>
      </c>
      <c r="I736" s="11">
        <v>9</v>
      </c>
      <c r="J736" s="11"/>
      <c r="K736" s="11">
        <f t="shared" si="866"/>
        <v>9</v>
      </c>
      <c r="L736" s="11">
        <v>9</v>
      </c>
      <c r="M736" s="11"/>
      <c r="N736" s="11">
        <f t="shared" si="867"/>
        <v>9</v>
      </c>
    </row>
    <row r="737" spans="1:14" ht="15.75" outlineLevel="7" x14ac:dyDescent="0.25">
      <c r="A737" s="262" t="s">
        <v>597</v>
      </c>
      <c r="B737" s="262" t="s">
        <v>578</v>
      </c>
      <c r="C737" s="263"/>
      <c r="D737" s="263"/>
      <c r="E737" s="237" t="s">
        <v>579</v>
      </c>
      <c r="F737" s="9">
        <f t="shared" ref="F737:N737" si="868">F738+F754</f>
        <v>25669.600000000002</v>
      </c>
      <c r="G737" s="9">
        <f t="shared" ref="G737:H737" si="869">G738+G754</f>
        <v>0</v>
      </c>
      <c r="H737" s="9">
        <f t="shared" si="869"/>
        <v>25669.600000000002</v>
      </c>
      <c r="I737" s="9">
        <f t="shared" si="868"/>
        <v>25541.399999999998</v>
      </c>
      <c r="J737" s="9">
        <f t="shared" si="868"/>
        <v>0</v>
      </c>
      <c r="K737" s="9">
        <f t="shared" si="868"/>
        <v>25541.399999999998</v>
      </c>
      <c r="L737" s="9">
        <f t="shared" si="868"/>
        <v>25718.499999999996</v>
      </c>
      <c r="M737" s="9">
        <f t="shared" si="868"/>
        <v>0</v>
      </c>
      <c r="N737" s="9">
        <f t="shared" si="868"/>
        <v>25718.499999999996</v>
      </c>
    </row>
    <row r="738" spans="1:14" ht="15.75" outlineLevel="1" x14ac:dyDescent="0.25">
      <c r="A738" s="262" t="s">
        <v>597</v>
      </c>
      <c r="B738" s="262" t="s">
        <v>582</v>
      </c>
      <c r="C738" s="262"/>
      <c r="D738" s="262"/>
      <c r="E738" s="236" t="s">
        <v>583</v>
      </c>
      <c r="F738" s="9">
        <f t="shared" ref="F738:N738" si="870">F739+F747</f>
        <v>24649.600000000002</v>
      </c>
      <c r="G738" s="9">
        <f t="shared" ref="G738:H738" si="871">G739+G747</f>
        <v>0</v>
      </c>
      <c r="H738" s="9">
        <f t="shared" si="871"/>
        <v>24649.600000000002</v>
      </c>
      <c r="I738" s="9">
        <f t="shared" si="870"/>
        <v>24561.399999999998</v>
      </c>
      <c r="J738" s="9">
        <f t="shared" si="870"/>
        <v>0</v>
      </c>
      <c r="K738" s="9">
        <f t="shared" si="870"/>
        <v>24561.399999999998</v>
      </c>
      <c r="L738" s="9">
        <f t="shared" si="870"/>
        <v>24818.499999999996</v>
      </c>
      <c r="M738" s="9">
        <f t="shared" si="870"/>
        <v>0</v>
      </c>
      <c r="N738" s="9">
        <f t="shared" si="870"/>
        <v>24818.499999999996</v>
      </c>
    </row>
    <row r="739" spans="1:14" ht="31.5" outlineLevel="2" x14ac:dyDescent="0.25">
      <c r="A739" s="262" t="s">
        <v>597</v>
      </c>
      <c r="B739" s="262" t="s">
        <v>582</v>
      </c>
      <c r="C739" s="262" t="s">
        <v>234</v>
      </c>
      <c r="D739" s="262"/>
      <c r="E739" s="236" t="s">
        <v>235</v>
      </c>
      <c r="F739" s="9">
        <f t="shared" ref="F739:N740" si="872">F740</f>
        <v>23815.100000000002</v>
      </c>
      <c r="G739" s="9">
        <f t="shared" si="872"/>
        <v>0</v>
      </c>
      <c r="H739" s="9">
        <f t="shared" si="872"/>
        <v>23815.100000000002</v>
      </c>
      <c r="I739" s="9">
        <f t="shared" ref="I739:I740" si="873">I740</f>
        <v>24260.799999999999</v>
      </c>
      <c r="J739" s="9">
        <f t="shared" si="872"/>
        <v>0</v>
      </c>
      <c r="K739" s="9">
        <f t="shared" si="872"/>
        <v>24260.799999999999</v>
      </c>
      <c r="L739" s="9">
        <f t="shared" ref="L739:L740" si="874">L740</f>
        <v>24517.899999999998</v>
      </c>
      <c r="M739" s="9">
        <f t="shared" si="872"/>
        <v>0</v>
      </c>
      <c r="N739" s="9">
        <f t="shared" si="872"/>
        <v>24517.899999999998</v>
      </c>
    </row>
    <row r="740" spans="1:14" ht="31.5" outlineLevel="3" x14ac:dyDescent="0.25">
      <c r="A740" s="262" t="s">
        <v>597</v>
      </c>
      <c r="B740" s="262" t="s">
        <v>582</v>
      </c>
      <c r="C740" s="262" t="s">
        <v>305</v>
      </c>
      <c r="D740" s="262"/>
      <c r="E740" s="236" t="s">
        <v>306</v>
      </c>
      <c r="F740" s="9">
        <f t="shared" si="872"/>
        <v>23815.100000000002</v>
      </c>
      <c r="G740" s="9">
        <f t="shared" si="872"/>
        <v>0</v>
      </c>
      <c r="H740" s="9">
        <f t="shared" si="872"/>
        <v>23815.100000000002</v>
      </c>
      <c r="I740" s="9">
        <f t="shared" si="873"/>
        <v>24260.799999999999</v>
      </c>
      <c r="J740" s="9">
        <f t="shared" si="872"/>
        <v>0</v>
      </c>
      <c r="K740" s="9">
        <f t="shared" si="872"/>
        <v>24260.799999999999</v>
      </c>
      <c r="L740" s="9">
        <f t="shared" si="874"/>
        <v>24517.899999999998</v>
      </c>
      <c r="M740" s="9">
        <f t="shared" si="872"/>
        <v>0</v>
      </c>
      <c r="N740" s="9">
        <f t="shared" si="872"/>
        <v>24517.899999999998</v>
      </c>
    </row>
    <row r="741" spans="1:14" ht="31.5" outlineLevel="4" x14ac:dyDescent="0.25">
      <c r="A741" s="262" t="s">
        <v>597</v>
      </c>
      <c r="B741" s="262" t="s">
        <v>582</v>
      </c>
      <c r="C741" s="262" t="s">
        <v>310</v>
      </c>
      <c r="D741" s="262"/>
      <c r="E741" s="236" t="s">
        <v>311</v>
      </c>
      <c r="F741" s="9">
        <f t="shared" ref="F741:N741" si="875">F742+F745</f>
        <v>23815.100000000002</v>
      </c>
      <c r="G741" s="9">
        <f t="shared" ref="G741:H741" si="876">G742+G745</f>
        <v>0</v>
      </c>
      <c r="H741" s="9">
        <f t="shared" si="876"/>
        <v>23815.100000000002</v>
      </c>
      <c r="I741" s="9">
        <f t="shared" si="875"/>
        <v>24260.799999999999</v>
      </c>
      <c r="J741" s="9">
        <f t="shared" si="875"/>
        <v>0</v>
      </c>
      <c r="K741" s="9">
        <f t="shared" si="875"/>
        <v>24260.799999999999</v>
      </c>
      <c r="L741" s="9">
        <f t="shared" si="875"/>
        <v>24517.899999999998</v>
      </c>
      <c r="M741" s="9">
        <f t="shared" si="875"/>
        <v>0</v>
      </c>
      <c r="N741" s="9">
        <f t="shared" si="875"/>
        <v>24517.899999999998</v>
      </c>
    </row>
    <row r="742" spans="1:14" s="35" customFormat="1" ht="31.5" outlineLevel="5" x14ac:dyDescent="0.25">
      <c r="A742" s="264" t="s">
        <v>597</v>
      </c>
      <c r="B742" s="264" t="s">
        <v>582</v>
      </c>
      <c r="C742" s="264" t="s">
        <v>314</v>
      </c>
      <c r="D742" s="264"/>
      <c r="E742" s="238" t="s">
        <v>315</v>
      </c>
      <c r="F742" s="23">
        <f t="shared" ref="F742:N742" si="877">F743+F744</f>
        <v>18961.800000000003</v>
      </c>
      <c r="G742" s="23">
        <f t="shared" ref="G742:H742" si="878">G743+G744</f>
        <v>0</v>
      </c>
      <c r="H742" s="23">
        <f t="shared" si="878"/>
        <v>18961.800000000003</v>
      </c>
      <c r="I742" s="23">
        <f t="shared" si="877"/>
        <v>19407.5</v>
      </c>
      <c r="J742" s="23">
        <f t="shared" si="877"/>
        <v>0</v>
      </c>
      <c r="K742" s="23">
        <f t="shared" si="877"/>
        <v>19407.5</v>
      </c>
      <c r="L742" s="23">
        <f t="shared" si="877"/>
        <v>19664.599999999999</v>
      </c>
      <c r="M742" s="23">
        <f t="shared" si="877"/>
        <v>0</v>
      </c>
      <c r="N742" s="23">
        <f t="shared" si="877"/>
        <v>19664.599999999999</v>
      </c>
    </row>
    <row r="743" spans="1:14" s="35" customFormat="1" ht="15.75" outlineLevel="7" x14ac:dyDescent="0.25">
      <c r="A743" s="265" t="s">
        <v>597</v>
      </c>
      <c r="B743" s="265" t="s">
        <v>582</v>
      </c>
      <c r="C743" s="265" t="s">
        <v>314</v>
      </c>
      <c r="D743" s="265" t="s">
        <v>21</v>
      </c>
      <c r="E743" s="239" t="s">
        <v>22</v>
      </c>
      <c r="F743" s="24">
        <v>1837.5</v>
      </c>
      <c r="G743" s="24"/>
      <c r="H743" s="24">
        <f t="shared" ref="H743:H744" si="879">SUM(F743:G743)</f>
        <v>1837.5</v>
      </c>
      <c r="I743" s="24">
        <v>1837.5</v>
      </c>
      <c r="J743" s="24"/>
      <c r="K743" s="24">
        <f t="shared" ref="K743:K744" si="880">SUM(I743:J743)</f>
        <v>1837.5</v>
      </c>
      <c r="L743" s="24">
        <v>1837.5</v>
      </c>
      <c r="M743" s="24"/>
      <c r="N743" s="24">
        <f t="shared" ref="N743:N744" si="881">SUM(L743:M743)</f>
        <v>1837.5</v>
      </c>
    </row>
    <row r="744" spans="1:14" s="35" customFormat="1" ht="31.5" outlineLevel="7" x14ac:dyDescent="0.25">
      <c r="A744" s="265" t="s">
        <v>597</v>
      </c>
      <c r="B744" s="265" t="s">
        <v>582</v>
      </c>
      <c r="C744" s="265" t="s">
        <v>314</v>
      </c>
      <c r="D744" s="265" t="s">
        <v>70</v>
      </c>
      <c r="E744" s="239" t="s">
        <v>71</v>
      </c>
      <c r="F744" s="24">
        <v>17124.300000000003</v>
      </c>
      <c r="G744" s="24"/>
      <c r="H744" s="24">
        <f t="shared" si="879"/>
        <v>17124.300000000003</v>
      </c>
      <c r="I744" s="24">
        <v>17570</v>
      </c>
      <c r="J744" s="24"/>
      <c r="K744" s="24">
        <f t="shared" si="880"/>
        <v>17570</v>
      </c>
      <c r="L744" s="24">
        <v>17827.099999999999</v>
      </c>
      <c r="M744" s="24"/>
      <c r="N744" s="24">
        <f t="shared" si="881"/>
        <v>17827.099999999999</v>
      </c>
    </row>
    <row r="745" spans="1:14" s="35" customFormat="1" ht="63" outlineLevel="5" x14ac:dyDescent="0.25">
      <c r="A745" s="264" t="s">
        <v>597</v>
      </c>
      <c r="B745" s="264" t="s">
        <v>582</v>
      </c>
      <c r="C745" s="264" t="s">
        <v>345</v>
      </c>
      <c r="D745" s="264"/>
      <c r="E745" s="241" t="s">
        <v>346</v>
      </c>
      <c r="F745" s="23">
        <f t="shared" ref="F745:N745" si="882">F746</f>
        <v>4853.3</v>
      </c>
      <c r="G745" s="23">
        <f t="shared" si="882"/>
        <v>0</v>
      </c>
      <c r="H745" s="23">
        <f t="shared" si="882"/>
        <v>4853.3</v>
      </c>
      <c r="I745" s="23">
        <f t="shared" si="882"/>
        <v>4853.3</v>
      </c>
      <c r="J745" s="23">
        <f t="shared" si="882"/>
        <v>0</v>
      </c>
      <c r="K745" s="23">
        <f t="shared" si="882"/>
        <v>4853.3</v>
      </c>
      <c r="L745" s="23">
        <f t="shared" si="882"/>
        <v>4853.3</v>
      </c>
      <c r="M745" s="23">
        <f t="shared" si="882"/>
        <v>0</v>
      </c>
      <c r="N745" s="23">
        <f t="shared" si="882"/>
        <v>4853.3</v>
      </c>
    </row>
    <row r="746" spans="1:14" s="35" customFormat="1" ht="31.5" outlineLevel="7" x14ac:dyDescent="0.25">
      <c r="A746" s="265" t="s">
        <v>597</v>
      </c>
      <c r="B746" s="265" t="s">
        <v>582</v>
      </c>
      <c r="C746" s="265" t="s">
        <v>345</v>
      </c>
      <c r="D746" s="265" t="s">
        <v>70</v>
      </c>
      <c r="E746" s="239" t="s">
        <v>71</v>
      </c>
      <c r="F746" s="24">
        <v>4853.3</v>
      </c>
      <c r="G746" s="24"/>
      <c r="H746" s="24">
        <f>SUM(F746:G746)</f>
        <v>4853.3</v>
      </c>
      <c r="I746" s="24">
        <v>4853.3</v>
      </c>
      <c r="J746" s="24"/>
      <c r="K746" s="24">
        <f>SUM(I746:J746)</f>
        <v>4853.3</v>
      </c>
      <c r="L746" s="24">
        <v>4853.3</v>
      </c>
      <c r="M746" s="24"/>
      <c r="N746" s="24">
        <f>SUM(L746:M746)</f>
        <v>4853.3</v>
      </c>
    </row>
    <row r="747" spans="1:14" ht="31.5" outlineLevel="2" x14ac:dyDescent="0.25">
      <c r="A747" s="262" t="s">
        <v>597</v>
      </c>
      <c r="B747" s="262" t="s">
        <v>582</v>
      </c>
      <c r="C747" s="262" t="s">
        <v>24</v>
      </c>
      <c r="D747" s="262"/>
      <c r="E747" s="236" t="s">
        <v>25</v>
      </c>
      <c r="F747" s="9">
        <f t="shared" ref="F747:N748" si="883">F748</f>
        <v>834.5</v>
      </c>
      <c r="G747" s="9">
        <f t="shared" si="883"/>
        <v>0</v>
      </c>
      <c r="H747" s="9">
        <f t="shared" si="883"/>
        <v>834.5</v>
      </c>
      <c r="I747" s="9">
        <f t="shared" ref="I747:I748" si="884">I748</f>
        <v>300.60000000000002</v>
      </c>
      <c r="J747" s="9">
        <f t="shared" si="883"/>
        <v>0</v>
      </c>
      <c r="K747" s="9">
        <f t="shared" si="883"/>
        <v>300.60000000000002</v>
      </c>
      <c r="L747" s="9">
        <f>L748</f>
        <v>300.60000000000002</v>
      </c>
      <c r="M747" s="9">
        <f t="shared" si="883"/>
        <v>0</v>
      </c>
      <c r="N747" s="9">
        <f t="shared" si="883"/>
        <v>300.60000000000002</v>
      </c>
    </row>
    <row r="748" spans="1:14" ht="31.5" outlineLevel="3" x14ac:dyDescent="0.25">
      <c r="A748" s="262" t="s">
        <v>597</v>
      </c>
      <c r="B748" s="262" t="s">
        <v>582</v>
      </c>
      <c r="C748" s="262" t="s">
        <v>26</v>
      </c>
      <c r="D748" s="262"/>
      <c r="E748" s="236" t="s">
        <v>27</v>
      </c>
      <c r="F748" s="9">
        <f t="shared" si="883"/>
        <v>834.5</v>
      </c>
      <c r="G748" s="9">
        <f t="shared" si="883"/>
        <v>0</v>
      </c>
      <c r="H748" s="9">
        <f t="shared" si="883"/>
        <v>834.5</v>
      </c>
      <c r="I748" s="9">
        <f t="shared" si="884"/>
        <v>300.60000000000002</v>
      </c>
      <c r="J748" s="9">
        <f t="shared" si="883"/>
        <v>0</v>
      </c>
      <c r="K748" s="9">
        <f t="shared" si="883"/>
        <v>300.60000000000002</v>
      </c>
      <c r="L748" s="9">
        <f>L749</f>
        <v>300.60000000000002</v>
      </c>
      <c r="M748" s="9">
        <f t="shared" si="883"/>
        <v>0</v>
      </c>
      <c r="N748" s="9">
        <f t="shared" si="883"/>
        <v>300.60000000000002</v>
      </c>
    </row>
    <row r="749" spans="1:14" ht="21" customHeight="1" outlineLevel="4" x14ac:dyDescent="0.25">
      <c r="A749" s="262" t="s">
        <v>597</v>
      </c>
      <c r="B749" s="262" t="s">
        <v>582</v>
      </c>
      <c r="C749" s="262" t="s">
        <v>259</v>
      </c>
      <c r="D749" s="262"/>
      <c r="E749" s="236" t="s">
        <v>260</v>
      </c>
      <c r="F749" s="9">
        <f t="shared" ref="F749:N749" si="885">F750+F752</f>
        <v>834.5</v>
      </c>
      <c r="G749" s="9">
        <f t="shared" ref="G749:H749" si="886">G750+G752</f>
        <v>0</v>
      </c>
      <c r="H749" s="9">
        <f t="shared" si="886"/>
        <v>834.5</v>
      </c>
      <c r="I749" s="9">
        <f t="shared" si="885"/>
        <v>300.60000000000002</v>
      </c>
      <c r="J749" s="9">
        <f t="shared" si="885"/>
        <v>0</v>
      </c>
      <c r="K749" s="9">
        <f t="shared" si="885"/>
        <v>300.60000000000002</v>
      </c>
      <c r="L749" s="9">
        <f t="shared" si="885"/>
        <v>300.60000000000002</v>
      </c>
      <c r="M749" s="9">
        <f t="shared" si="885"/>
        <v>0</v>
      </c>
      <c r="N749" s="9">
        <f t="shared" si="885"/>
        <v>300.60000000000002</v>
      </c>
    </row>
    <row r="750" spans="1:14" ht="31.5" outlineLevel="5" x14ac:dyDescent="0.25">
      <c r="A750" s="262" t="s">
        <v>597</v>
      </c>
      <c r="B750" s="262" t="s">
        <v>582</v>
      </c>
      <c r="C750" s="262" t="s">
        <v>347</v>
      </c>
      <c r="D750" s="262"/>
      <c r="E750" s="236" t="s">
        <v>434</v>
      </c>
      <c r="F750" s="9">
        <f t="shared" ref="F750:N750" si="887">F751</f>
        <v>300.60000000000002</v>
      </c>
      <c r="G750" s="9">
        <f t="shared" si="887"/>
        <v>0</v>
      </c>
      <c r="H750" s="9">
        <f t="shared" si="887"/>
        <v>300.60000000000002</v>
      </c>
      <c r="I750" s="9">
        <f t="shared" si="887"/>
        <v>300.60000000000002</v>
      </c>
      <c r="J750" s="9">
        <f t="shared" si="887"/>
        <v>0</v>
      </c>
      <c r="K750" s="9">
        <f t="shared" si="887"/>
        <v>300.60000000000002</v>
      </c>
      <c r="L750" s="9">
        <f t="shared" si="887"/>
        <v>300.60000000000002</v>
      </c>
      <c r="M750" s="9">
        <f t="shared" si="887"/>
        <v>0</v>
      </c>
      <c r="N750" s="9">
        <f t="shared" si="887"/>
        <v>300.60000000000002</v>
      </c>
    </row>
    <row r="751" spans="1:14" ht="31.5" outlineLevel="7" x14ac:dyDescent="0.25">
      <c r="A751" s="263" t="s">
        <v>597</v>
      </c>
      <c r="B751" s="263" t="s">
        <v>582</v>
      </c>
      <c r="C751" s="263" t="s">
        <v>347</v>
      </c>
      <c r="D751" s="263" t="s">
        <v>70</v>
      </c>
      <c r="E751" s="155" t="s">
        <v>71</v>
      </c>
      <c r="F751" s="11">
        <v>300.60000000000002</v>
      </c>
      <c r="G751" s="11"/>
      <c r="H751" s="11">
        <f>SUM(F751:G751)</f>
        <v>300.60000000000002</v>
      </c>
      <c r="I751" s="11">
        <v>300.60000000000002</v>
      </c>
      <c r="J751" s="11"/>
      <c r="K751" s="11">
        <f>SUM(I751:J751)</f>
        <v>300.60000000000002</v>
      </c>
      <c r="L751" s="11">
        <v>300.60000000000002</v>
      </c>
      <c r="M751" s="11"/>
      <c r="N751" s="11">
        <f>SUM(L751:M751)</f>
        <v>300.60000000000002</v>
      </c>
    </row>
    <row r="752" spans="1:14" s="35" customFormat="1" ht="31.5" outlineLevel="5" x14ac:dyDescent="0.25">
      <c r="A752" s="264" t="s">
        <v>597</v>
      </c>
      <c r="B752" s="264" t="s">
        <v>582</v>
      </c>
      <c r="C752" s="264" t="s">
        <v>347</v>
      </c>
      <c r="D752" s="264"/>
      <c r="E752" s="238" t="s">
        <v>437</v>
      </c>
      <c r="F752" s="23">
        <f t="shared" ref="F752:M752" si="888">F753</f>
        <v>533.9</v>
      </c>
      <c r="G752" s="23">
        <f t="shared" si="888"/>
        <v>0</v>
      </c>
      <c r="H752" s="23">
        <f t="shared" si="888"/>
        <v>533.9</v>
      </c>
      <c r="I752" s="23">
        <f t="shared" si="888"/>
        <v>0</v>
      </c>
      <c r="J752" s="23">
        <f t="shared" si="888"/>
        <v>0</v>
      </c>
      <c r="K752" s="23"/>
      <c r="L752" s="23">
        <f t="shared" si="888"/>
        <v>0</v>
      </c>
      <c r="M752" s="23">
        <f t="shared" si="888"/>
        <v>0</v>
      </c>
      <c r="N752" s="23"/>
    </row>
    <row r="753" spans="1:14" s="35" customFormat="1" ht="31.5" outlineLevel="7" x14ac:dyDescent="0.25">
      <c r="A753" s="265" t="s">
        <v>597</v>
      </c>
      <c r="B753" s="265" t="s">
        <v>582</v>
      </c>
      <c r="C753" s="265" t="s">
        <v>347</v>
      </c>
      <c r="D753" s="265" t="s">
        <v>70</v>
      </c>
      <c r="E753" s="239" t="s">
        <v>71</v>
      </c>
      <c r="F753" s="24">
        <v>533.9</v>
      </c>
      <c r="G753" s="24"/>
      <c r="H753" s="24">
        <f>SUM(F753:G753)</f>
        <v>533.9</v>
      </c>
      <c r="I753" s="24"/>
      <c r="J753" s="24"/>
      <c r="K753" s="24"/>
      <c r="L753" s="24"/>
      <c r="M753" s="24"/>
      <c r="N753" s="24"/>
    </row>
    <row r="754" spans="1:14" ht="15.75" outlineLevel="1" x14ac:dyDescent="0.25">
      <c r="A754" s="262" t="s">
        <v>597</v>
      </c>
      <c r="B754" s="262" t="s">
        <v>584</v>
      </c>
      <c r="C754" s="262"/>
      <c r="D754" s="262"/>
      <c r="E754" s="236" t="s">
        <v>585</v>
      </c>
      <c r="F754" s="9">
        <f t="shared" ref="F754:N758" si="889">F755</f>
        <v>1020</v>
      </c>
      <c r="G754" s="9">
        <f t="shared" si="889"/>
        <v>0</v>
      </c>
      <c r="H754" s="9">
        <f t="shared" si="889"/>
        <v>1020</v>
      </c>
      <c r="I754" s="9">
        <f t="shared" ref="I754:I758" si="890">I755</f>
        <v>980</v>
      </c>
      <c r="J754" s="9">
        <f t="shared" si="889"/>
        <v>0</v>
      </c>
      <c r="K754" s="9">
        <f t="shared" si="889"/>
        <v>980</v>
      </c>
      <c r="L754" s="9">
        <f t="shared" ref="L754:L758" si="891">L755</f>
        <v>900</v>
      </c>
      <c r="M754" s="9">
        <f t="shared" si="889"/>
        <v>0</v>
      </c>
      <c r="N754" s="9">
        <f t="shared" si="889"/>
        <v>900</v>
      </c>
    </row>
    <row r="755" spans="1:14" ht="31.5" outlineLevel="2" x14ac:dyDescent="0.25">
      <c r="A755" s="262" t="s">
        <v>597</v>
      </c>
      <c r="B755" s="262" t="s">
        <v>584</v>
      </c>
      <c r="C755" s="262" t="s">
        <v>234</v>
      </c>
      <c r="D755" s="262"/>
      <c r="E755" s="236" t="s">
        <v>235</v>
      </c>
      <c r="F755" s="9">
        <f t="shared" si="889"/>
        <v>1020</v>
      </c>
      <c r="G755" s="9">
        <f t="shared" si="889"/>
        <v>0</v>
      </c>
      <c r="H755" s="9">
        <f t="shared" si="889"/>
        <v>1020</v>
      </c>
      <c r="I755" s="9">
        <f t="shared" si="890"/>
        <v>980</v>
      </c>
      <c r="J755" s="9">
        <f t="shared" si="889"/>
        <v>0</v>
      </c>
      <c r="K755" s="9">
        <f t="shared" si="889"/>
        <v>980</v>
      </c>
      <c r="L755" s="9">
        <f t="shared" si="891"/>
        <v>900</v>
      </c>
      <c r="M755" s="9">
        <f t="shared" si="889"/>
        <v>0</v>
      </c>
      <c r="N755" s="9">
        <f t="shared" si="889"/>
        <v>900</v>
      </c>
    </row>
    <row r="756" spans="1:14" ht="31.5" outlineLevel="3" x14ac:dyDescent="0.25">
      <c r="A756" s="262" t="s">
        <v>597</v>
      </c>
      <c r="B756" s="262" t="s">
        <v>584</v>
      </c>
      <c r="C756" s="262" t="s">
        <v>305</v>
      </c>
      <c r="D756" s="262"/>
      <c r="E756" s="236" t="s">
        <v>306</v>
      </c>
      <c r="F756" s="9">
        <f t="shared" si="889"/>
        <v>1020</v>
      </c>
      <c r="G756" s="9">
        <f t="shared" si="889"/>
        <v>0</v>
      </c>
      <c r="H756" s="9">
        <f t="shared" si="889"/>
        <v>1020</v>
      </c>
      <c r="I756" s="9">
        <f t="shared" si="890"/>
        <v>980</v>
      </c>
      <c r="J756" s="9">
        <f t="shared" si="889"/>
        <v>0</v>
      </c>
      <c r="K756" s="9">
        <f t="shared" si="889"/>
        <v>980</v>
      </c>
      <c r="L756" s="9">
        <f t="shared" si="891"/>
        <v>900</v>
      </c>
      <c r="M756" s="9">
        <f t="shared" si="889"/>
        <v>0</v>
      </c>
      <c r="N756" s="9">
        <f t="shared" si="889"/>
        <v>900</v>
      </c>
    </row>
    <row r="757" spans="1:14" ht="31.5" outlineLevel="4" x14ac:dyDescent="0.25">
      <c r="A757" s="262" t="s">
        <v>597</v>
      </c>
      <c r="B757" s="262" t="s">
        <v>584</v>
      </c>
      <c r="C757" s="262" t="s">
        <v>310</v>
      </c>
      <c r="D757" s="262"/>
      <c r="E757" s="236" t="s">
        <v>311</v>
      </c>
      <c r="F757" s="9">
        <f t="shared" si="889"/>
        <v>1020</v>
      </c>
      <c r="G757" s="9">
        <f t="shared" si="889"/>
        <v>0</v>
      </c>
      <c r="H757" s="9">
        <f t="shared" si="889"/>
        <v>1020</v>
      </c>
      <c r="I757" s="9">
        <f t="shared" si="890"/>
        <v>980</v>
      </c>
      <c r="J757" s="9">
        <f t="shared" si="889"/>
        <v>0</v>
      </c>
      <c r="K757" s="9">
        <f t="shared" si="889"/>
        <v>980</v>
      </c>
      <c r="L757" s="9">
        <f t="shared" si="891"/>
        <v>900</v>
      </c>
      <c r="M757" s="9">
        <f t="shared" si="889"/>
        <v>0</v>
      </c>
      <c r="N757" s="9">
        <f t="shared" si="889"/>
        <v>900</v>
      </c>
    </row>
    <row r="758" spans="1:14" s="35" customFormat="1" ht="31.5" outlineLevel="5" x14ac:dyDescent="0.25">
      <c r="A758" s="264" t="s">
        <v>597</v>
      </c>
      <c r="B758" s="264" t="s">
        <v>584</v>
      </c>
      <c r="C758" s="264" t="s">
        <v>314</v>
      </c>
      <c r="D758" s="264"/>
      <c r="E758" s="238" t="s">
        <v>315</v>
      </c>
      <c r="F758" s="23">
        <f t="shared" si="889"/>
        <v>1020</v>
      </c>
      <c r="G758" s="23">
        <f t="shared" si="889"/>
        <v>0</v>
      </c>
      <c r="H758" s="23">
        <f t="shared" si="889"/>
        <v>1020</v>
      </c>
      <c r="I758" s="23">
        <f t="shared" si="890"/>
        <v>980</v>
      </c>
      <c r="J758" s="23">
        <f t="shared" si="889"/>
        <v>0</v>
      </c>
      <c r="K758" s="23">
        <f t="shared" si="889"/>
        <v>980</v>
      </c>
      <c r="L758" s="23">
        <f t="shared" si="891"/>
        <v>900</v>
      </c>
      <c r="M758" s="23">
        <f t="shared" si="889"/>
        <v>0</v>
      </c>
      <c r="N758" s="23">
        <f t="shared" si="889"/>
        <v>900</v>
      </c>
    </row>
    <row r="759" spans="1:14" s="35" customFormat="1" ht="15.75" outlineLevel="7" x14ac:dyDescent="0.25">
      <c r="A759" s="265" t="s">
        <v>597</v>
      </c>
      <c r="B759" s="265" t="s">
        <v>584</v>
      </c>
      <c r="C759" s="265" t="s">
        <v>314</v>
      </c>
      <c r="D759" s="265" t="s">
        <v>21</v>
      </c>
      <c r="E759" s="239" t="s">
        <v>22</v>
      </c>
      <c r="F759" s="24">
        <v>1020</v>
      </c>
      <c r="G759" s="24"/>
      <c r="H759" s="24">
        <f>SUM(F759:G759)</f>
        <v>1020</v>
      </c>
      <c r="I759" s="24">
        <v>980</v>
      </c>
      <c r="J759" s="24"/>
      <c r="K759" s="24">
        <f>SUM(I759:J759)</f>
        <v>980</v>
      </c>
      <c r="L759" s="24">
        <v>900</v>
      </c>
      <c r="M759" s="24"/>
      <c r="N759" s="24">
        <f>SUM(L759:M759)</f>
        <v>900</v>
      </c>
    </row>
    <row r="760" spans="1:14" s="19" customFormat="1" ht="15.75" outlineLevel="7" x14ac:dyDescent="0.25">
      <c r="A760" s="262" t="s">
        <v>597</v>
      </c>
      <c r="B760" s="167" t="s">
        <v>589</v>
      </c>
      <c r="C760" s="279"/>
      <c r="D760" s="266"/>
      <c r="E760" s="237" t="s">
        <v>590</v>
      </c>
      <c r="F760" s="9">
        <f>F767</f>
        <v>825</v>
      </c>
      <c r="G760" s="9">
        <f>G767+G761</f>
        <v>1045.6464700000001</v>
      </c>
      <c r="H760" s="9">
        <f t="shared" ref="H760:M760" si="892">H767+H761</f>
        <v>1870.6464700000001</v>
      </c>
      <c r="I760" s="9">
        <f t="shared" si="892"/>
        <v>0</v>
      </c>
      <c r="J760" s="9">
        <f t="shared" si="892"/>
        <v>0</v>
      </c>
      <c r="K760" s="9"/>
      <c r="L760" s="9">
        <f t="shared" si="892"/>
        <v>0</v>
      </c>
      <c r="M760" s="9">
        <f t="shared" si="892"/>
        <v>0</v>
      </c>
      <c r="N760" s="9"/>
    </row>
    <row r="761" spans="1:14" s="19" customFormat="1" ht="15.75" outlineLevel="7" x14ac:dyDescent="0.25">
      <c r="A761" s="262" t="s">
        <v>597</v>
      </c>
      <c r="B761" s="167" t="s">
        <v>852</v>
      </c>
      <c r="C761" s="200"/>
      <c r="D761" s="169"/>
      <c r="E761" s="237" t="s">
        <v>853</v>
      </c>
      <c r="F761" s="9"/>
      <c r="G761" s="9">
        <f t="shared" ref="G761:H765" si="893">G762</f>
        <v>366.66667000000001</v>
      </c>
      <c r="H761" s="9">
        <f t="shared" ref="H761:H764" si="894">H762</f>
        <v>366.66667000000001</v>
      </c>
      <c r="I761" s="9"/>
      <c r="J761" s="9"/>
      <c r="K761" s="9"/>
      <c r="L761" s="9"/>
      <c r="M761" s="9"/>
      <c r="N761" s="9"/>
    </row>
    <row r="762" spans="1:14" s="19" customFormat="1" ht="17.25" customHeight="1" outlineLevel="7" x14ac:dyDescent="0.25">
      <c r="A762" s="262" t="s">
        <v>597</v>
      </c>
      <c r="B762" s="167" t="s">
        <v>852</v>
      </c>
      <c r="C762" s="271" t="s">
        <v>271</v>
      </c>
      <c r="D762" s="271"/>
      <c r="E762" s="246" t="s">
        <v>272</v>
      </c>
      <c r="F762" s="9"/>
      <c r="G762" s="9">
        <f t="shared" si="893"/>
        <v>366.66667000000001</v>
      </c>
      <c r="H762" s="9">
        <f t="shared" si="894"/>
        <v>366.66667000000001</v>
      </c>
      <c r="I762" s="9"/>
      <c r="J762" s="9"/>
      <c r="K762" s="9"/>
      <c r="L762" s="9"/>
      <c r="M762" s="9"/>
      <c r="N762" s="9"/>
    </row>
    <row r="763" spans="1:14" s="19" customFormat="1" ht="15.75" outlineLevel="7" x14ac:dyDescent="0.25">
      <c r="A763" s="262" t="s">
        <v>597</v>
      </c>
      <c r="B763" s="167" t="s">
        <v>852</v>
      </c>
      <c r="C763" s="271" t="s">
        <v>273</v>
      </c>
      <c r="D763" s="271"/>
      <c r="E763" s="246" t="s">
        <v>274</v>
      </c>
      <c r="F763" s="9"/>
      <c r="G763" s="9">
        <f t="shared" si="893"/>
        <v>366.66667000000001</v>
      </c>
      <c r="H763" s="9">
        <f t="shared" si="894"/>
        <v>366.66667000000001</v>
      </c>
      <c r="I763" s="9"/>
      <c r="J763" s="9"/>
      <c r="K763" s="9"/>
      <c r="L763" s="9"/>
      <c r="M763" s="9"/>
      <c r="N763" s="9"/>
    </row>
    <row r="764" spans="1:14" s="19" customFormat="1" ht="31.5" outlineLevel="7" x14ac:dyDescent="0.25">
      <c r="A764" s="262" t="s">
        <v>597</v>
      </c>
      <c r="B764" s="167" t="s">
        <v>852</v>
      </c>
      <c r="C764" s="271" t="s">
        <v>399</v>
      </c>
      <c r="D764" s="271"/>
      <c r="E764" s="246" t="s">
        <v>400</v>
      </c>
      <c r="F764" s="9"/>
      <c r="G764" s="9">
        <f t="shared" si="893"/>
        <v>366.66667000000001</v>
      </c>
      <c r="H764" s="9">
        <f t="shared" si="894"/>
        <v>366.66667000000001</v>
      </c>
      <c r="I764" s="9"/>
      <c r="J764" s="9"/>
      <c r="K764" s="9"/>
      <c r="L764" s="9"/>
      <c r="M764" s="9"/>
      <c r="N764" s="9"/>
    </row>
    <row r="765" spans="1:14" s="19" customFormat="1" ht="15.75" outlineLevel="7" x14ac:dyDescent="0.25">
      <c r="A765" s="262" t="s">
        <v>597</v>
      </c>
      <c r="B765" s="167" t="s">
        <v>852</v>
      </c>
      <c r="C765" s="271" t="s">
        <v>851</v>
      </c>
      <c r="D765" s="275"/>
      <c r="E765" s="246" t="s">
        <v>854</v>
      </c>
      <c r="F765" s="9"/>
      <c r="G765" s="9">
        <f t="shared" si="893"/>
        <v>366.66667000000001</v>
      </c>
      <c r="H765" s="9">
        <f t="shared" si="893"/>
        <v>366.66667000000001</v>
      </c>
      <c r="I765" s="9"/>
      <c r="J765" s="9"/>
      <c r="K765" s="9"/>
      <c r="L765" s="9"/>
      <c r="M765" s="9"/>
      <c r="N765" s="9"/>
    </row>
    <row r="766" spans="1:14" s="19" customFormat="1" ht="31.5" outlineLevel="7" x14ac:dyDescent="0.25">
      <c r="A766" s="263" t="s">
        <v>597</v>
      </c>
      <c r="B766" s="168" t="s">
        <v>852</v>
      </c>
      <c r="C766" s="275" t="s">
        <v>851</v>
      </c>
      <c r="D766" s="275" t="s">
        <v>70</v>
      </c>
      <c r="E766" s="253" t="s">
        <v>71</v>
      </c>
      <c r="F766" s="9"/>
      <c r="G766" s="183">
        <v>366.66667000000001</v>
      </c>
      <c r="H766" s="13">
        <f>SUM(F766:G766)</f>
        <v>366.66667000000001</v>
      </c>
      <c r="I766" s="9"/>
      <c r="J766" s="9"/>
      <c r="K766" s="9"/>
      <c r="L766" s="9"/>
      <c r="M766" s="9"/>
      <c r="N766" s="9"/>
    </row>
    <row r="767" spans="1:14" s="19" customFormat="1" ht="15.75" outlineLevel="7" x14ac:dyDescent="0.25">
      <c r="A767" s="262" t="s">
        <v>597</v>
      </c>
      <c r="B767" s="262" t="s">
        <v>591</v>
      </c>
      <c r="C767" s="262"/>
      <c r="D767" s="262"/>
      <c r="E767" s="236" t="s">
        <v>592</v>
      </c>
      <c r="F767" s="9">
        <f>F768</f>
        <v>825</v>
      </c>
      <c r="G767" s="9">
        <f t="shared" ref="G767:M770" si="895">G768</f>
        <v>678.97980000000007</v>
      </c>
      <c r="H767" s="9">
        <f t="shared" si="895"/>
        <v>1503.9798000000001</v>
      </c>
      <c r="I767" s="9">
        <f t="shared" si="895"/>
        <v>0</v>
      </c>
      <c r="J767" s="9">
        <f t="shared" si="895"/>
        <v>0</v>
      </c>
      <c r="K767" s="9"/>
      <c r="L767" s="9">
        <f t="shared" si="895"/>
        <v>0</v>
      </c>
      <c r="M767" s="9">
        <f t="shared" si="895"/>
        <v>0</v>
      </c>
      <c r="N767" s="9"/>
    </row>
    <row r="768" spans="1:14" s="19" customFormat="1" ht="18" customHeight="1" outlineLevel="7" x14ac:dyDescent="0.25">
      <c r="A768" s="262" t="s">
        <v>597</v>
      </c>
      <c r="B768" s="262" t="s">
        <v>591</v>
      </c>
      <c r="C768" s="271" t="s">
        <v>271</v>
      </c>
      <c r="D768" s="271"/>
      <c r="E768" s="246" t="s">
        <v>272</v>
      </c>
      <c r="F768" s="9">
        <f>F769</f>
        <v>825</v>
      </c>
      <c r="G768" s="9">
        <f t="shared" si="895"/>
        <v>678.97980000000007</v>
      </c>
      <c r="H768" s="9">
        <f t="shared" si="895"/>
        <v>1503.9798000000001</v>
      </c>
      <c r="I768" s="9">
        <f t="shared" si="895"/>
        <v>0</v>
      </c>
      <c r="J768" s="9">
        <f t="shared" si="895"/>
        <v>0</v>
      </c>
      <c r="K768" s="9"/>
      <c r="L768" s="9">
        <f t="shared" si="895"/>
        <v>0</v>
      </c>
      <c r="M768" s="9">
        <f t="shared" si="895"/>
        <v>0</v>
      </c>
      <c r="N768" s="9"/>
    </row>
    <row r="769" spans="1:14" s="19" customFormat="1" ht="15.75" outlineLevel="7" x14ac:dyDescent="0.25">
      <c r="A769" s="262" t="s">
        <v>597</v>
      </c>
      <c r="B769" s="262" t="s">
        <v>591</v>
      </c>
      <c r="C769" s="271" t="s">
        <v>273</v>
      </c>
      <c r="D769" s="271"/>
      <c r="E769" s="246" t="s">
        <v>274</v>
      </c>
      <c r="F769" s="9">
        <f>F770</f>
        <v>825</v>
      </c>
      <c r="G769" s="9">
        <f t="shared" si="895"/>
        <v>678.97980000000007</v>
      </c>
      <c r="H769" s="9">
        <f t="shared" si="895"/>
        <v>1503.9798000000001</v>
      </c>
      <c r="I769" s="9">
        <f t="shared" si="895"/>
        <v>0</v>
      </c>
      <c r="J769" s="9">
        <f t="shared" si="895"/>
        <v>0</v>
      </c>
      <c r="K769" s="9"/>
      <c r="L769" s="9">
        <f t="shared" si="895"/>
        <v>0</v>
      </c>
      <c r="M769" s="9">
        <f t="shared" si="895"/>
        <v>0</v>
      </c>
      <c r="N769" s="9"/>
    </row>
    <row r="770" spans="1:14" s="19" customFormat="1" ht="31.5" outlineLevel="7" x14ac:dyDescent="0.25">
      <c r="A770" s="262" t="s">
        <v>597</v>
      </c>
      <c r="B770" s="262" t="s">
        <v>591</v>
      </c>
      <c r="C770" s="271" t="s">
        <v>275</v>
      </c>
      <c r="D770" s="271"/>
      <c r="E770" s="246" t="s">
        <v>276</v>
      </c>
      <c r="F770" s="9">
        <f>F771</f>
        <v>825</v>
      </c>
      <c r="G770" s="9">
        <f t="shared" si="895"/>
        <v>678.97980000000007</v>
      </c>
      <c r="H770" s="9">
        <f t="shared" si="895"/>
        <v>1503.9798000000001</v>
      </c>
      <c r="I770" s="9">
        <f t="shared" si="895"/>
        <v>0</v>
      </c>
      <c r="J770" s="9">
        <f t="shared" si="895"/>
        <v>0</v>
      </c>
      <c r="K770" s="9"/>
      <c r="L770" s="9">
        <f t="shared" si="895"/>
        <v>0</v>
      </c>
      <c r="M770" s="9">
        <f t="shared" si="895"/>
        <v>0</v>
      </c>
      <c r="N770" s="9"/>
    </row>
    <row r="771" spans="1:14" s="19" customFormat="1" ht="47.25" outlineLevel="7" x14ac:dyDescent="0.25">
      <c r="A771" s="262" t="s">
        <v>597</v>
      </c>
      <c r="B771" s="262" t="s">
        <v>591</v>
      </c>
      <c r="C771" s="262" t="s">
        <v>477</v>
      </c>
      <c r="D771" s="263"/>
      <c r="E771" s="236" t="s">
        <v>480</v>
      </c>
      <c r="F771" s="9">
        <f>F772</f>
        <v>825</v>
      </c>
      <c r="G771" s="9">
        <f t="shared" ref="G771:H771" si="896">G772</f>
        <v>678.97980000000007</v>
      </c>
      <c r="H771" s="9">
        <f t="shared" si="896"/>
        <v>1503.9798000000001</v>
      </c>
      <c r="I771" s="9">
        <f t="shared" ref="I771:L771" si="897">I772</f>
        <v>0</v>
      </c>
      <c r="J771" s="9">
        <f t="shared" ref="J771" si="898">J772</f>
        <v>0</v>
      </c>
      <c r="K771" s="9"/>
      <c r="L771" s="9">
        <f t="shared" si="897"/>
        <v>0</v>
      </c>
      <c r="M771" s="9">
        <f t="shared" ref="M771" si="899">M772</f>
        <v>0</v>
      </c>
      <c r="N771" s="9"/>
    </row>
    <row r="772" spans="1:14" s="18" customFormat="1" ht="31.5" outlineLevel="7" x14ac:dyDescent="0.25">
      <c r="A772" s="263" t="s">
        <v>597</v>
      </c>
      <c r="B772" s="263" t="s">
        <v>591</v>
      </c>
      <c r="C772" s="263" t="s">
        <v>477</v>
      </c>
      <c r="D772" s="12" t="s">
        <v>70</v>
      </c>
      <c r="E772" s="243" t="s">
        <v>446</v>
      </c>
      <c r="F772" s="11">
        <v>825</v>
      </c>
      <c r="G772" s="183">
        <f>-419.7999+329.2374+270.603+498.9393</f>
        <v>678.97980000000007</v>
      </c>
      <c r="H772" s="13">
        <f>SUM(F772:G772)</f>
        <v>1503.9798000000001</v>
      </c>
      <c r="I772" s="11"/>
      <c r="J772" s="11"/>
      <c r="K772" s="11"/>
      <c r="L772" s="11"/>
      <c r="M772" s="11"/>
      <c r="N772" s="11"/>
    </row>
    <row r="773" spans="1:14" ht="15.75" outlineLevel="7" x14ac:dyDescent="0.25">
      <c r="A773" s="263"/>
      <c r="B773" s="263"/>
      <c r="C773" s="263"/>
      <c r="D773" s="263"/>
      <c r="E773" s="155"/>
      <c r="F773" s="11"/>
      <c r="G773" s="11"/>
      <c r="H773" s="11"/>
      <c r="I773" s="11"/>
      <c r="J773" s="11"/>
      <c r="K773" s="11"/>
      <c r="L773" s="11"/>
      <c r="M773" s="11"/>
      <c r="N773" s="11"/>
    </row>
    <row r="774" spans="1:14" ht="15.75" x14ac:dyDescent="0.25">
      <c r="A774" s="262" t="s">
        <v>604</v>
      </c>
      <c r="B774" s="262"/>
      <c r="C774" s="262"/>
      <c r="D774" s="262"/>
      <c r="E774" s="236" t="s">
        <v>605</v>
      </c>
      <c r="F774" s="9">
        <f>F775+F782+F791+F808+F866</f>
        <v>262008.8</v>
      </c>
      <c r="G774" s="9">
        <f t="shared" ref="G774:H774" si="900">G775+G782+G791+G808+G866</f>
        <v>7202.59</v>
      </c>
      <c r="H774" s="9">
        <f t="shared" si="900"/>
        <v>269211.39</v>
      </c>
      <c r="I774" s="9">
        <f>I775+I782+I791+I808+I866</f>
        <v>261743.9</v>
      </c>
      <c r="J774" s="9">
        <f t="shared" ref="J774" si="901">J775+J782+J791+J808+J866</f>
        <v>0</v>
      </c>
      <c r="K774" s="9">
        <f t="shared" ref="K774" si="902">K775+K782+K791+K808+K866</f>
        <v>261743.9</v>
      </c>
      <c r="L774" s="9">
        <f>L775+L782+L791+L808+L866</f>
        <v>241719.2</v>
      </c>
      <c r="M774" s="9">
        <f t="shared" ref="M774" si="903">M775+M782+M791+M808+M866</f>
        <v>0</v>
      </c>
      <c r="N774" s="9">
        <f t="shared" ref="N774" si="904">N775+N782+N791+N808+N866</f>
        <v>241719.2</v>
      </c>
    </row>
    <row r="775" spans="1:14" ht="15.75" x14ac:dyDescent="0.25">
      <c r="A775" s="262" t="s">
        <v>604</v>
      </c>
      <c r="B775" s="262" t="s">
        <v>502</v>
      </c>
      <c r="C775" s="262"/>
      <c r="D775" s="262"/>
      <c r="E775" s="237" t="s">
        <v>503</v>
      </c>
      <c r="F775" s="9">
        <f t="shared" ref="F775:N780" si="905">F776</f>
        <v>39</v>
      </c>
      <c r="G775" s="9">
        <f t="shared" si="905"/>
        <v>0</v>
      </c>
      <c r="H775" s="9">
        <f t="shared" si="905"/>
        <v>39</v>
      </c>
      <c r="I775" s="9">
        <f t="shared" ref="I775:I780" si="906">I776</f>
        <v>39</v>
      </c>
      <c r="J775" s="9">
        <f t="shared" si="905"/>
        <v>0</v>
      </c>
      <c r="K775" s="9">
        <f t="shared" si="905"/>
        <v>39</v>
      </c>
      <c r="L775" s="9">
        <f t="shared" ref="L775:L780" si="907">L776</f>
        <v>39</v>
      </c>
      <c r="M775" s="9">
        <f t="shared" si="905"/>
        <v>0</v>
      </c>
      <c r="N775" s="9">
        <f t="shared" si="905"/>
        <v>39</v>
      </c>
    </row>
    <row r="776" spans="1:14" ht="15.75" outlineLevel="1" x14ac:dyDescent="0.25">
      <c r="A776" s="262" t="s">
        <v>604</v>
      </c>
      <c r="B776" s="262" t="s">
        <v>506</v>
      </c>
      <c r="C776" s="262"/>
      <c r="D776" s="262"/>
      <c r="E776" s="236" t="s">
        <v>507</v>
      </c>
      <c r="F776" s="9">
        <f t="shared" si="905"/>
        <v>39</v>
      </c>
      <c r="G776" s="9">
        <f t="shared" si="905"/>
        <v>0</v>
      </c>
      <c r="H776" s="9">
        <f t="shared" si="905"/>
        <v>39</v>
      </c>
      <c r="I776" s="9">
        <f t="shared" si="906"/>
        <v>39</v>
      </c>
      <c r="J776" s="9">
        <f t="shared" si="905"/>
        <v>0</v>
      </c>
      <c r="K776" s="9">
        <f t="shared" si="905"/>
        <v>39</v>
      </c>
      <c r="L776" s="9">
        <f t="shared" si="907"/>
        <v>39</v>
      </c>
      <c r="M776" s="9">
        <f t="shared" si="905"/>
        <v>0</v>
      </c>
      <c r="N776" s="9">
        <f t="shared" si="905"/>
        <v>39</v>
      </c>
    </row>
    <row r="777" spans="1:14" ht="31.5" outlineLevel="2" x14ac:dyDescent="0.25">
      <c r="A777" s="262" t="s">
        <v>604</v>
      </c>
      <c r="B777" s="262" t="s">
        <v>506</v>
      </c>
      <c r="C777" s="262" t="s">
        <v>34</v>
      </c>
      <c r="D777" s="262"/>
      <c r="E777" s="236" t="s">
        <v>35</v>
      </c>
      <c r="F777" s="9">
        <f t="shared" si="905"/>
        <v>39</v>
      </c>
      <c r="G777" s="9">
        <f t="shared" si="905"/>
        <v>0</v>
      </c>
      <c r="H777" s="9">
        <f t="shared" si="905"/>
        <v>39</v>
      </c>
      <c r="I777" s="9">
        <f t="shared" si="906"/>
        <v>39</v>
      </c>
      <c r="J777" s="9">
        <f t="shared" si="905"/>
        <v>0</v>
      </c>
      <c r="K777" s="9">
        <f t="shared" si="905"/>
        <v>39</v>
      </c>
      <c r="L777" s="9">
        <f t="shared" si="907"/>
        <v>39</v>
      </c>
      <c r="M777" s="9">
        <f t="shared" si="905"/>
        <v>0</v>
      </c>
      <c r="N777" s="9">
        <f t="shared" si="905"/>
        <v>39</v>
      </c>
    </row>
    <row r="778" spans="1:14" ht="15.75" outlineLevel="3" x14ac:dyDescent="0.25">
      <c r="A778" s="262" t="s">
        <v>604</v>
      </c>
      <c r="B778" s="262" t="s">
        <v>506</v>
      </c>
      <c r="C778" s="262" t="s">
        <v>76</v>
      </c>
      <c r="D778" s="262"/>
      <c r="E778" s="236" t="s">
        <v>77</v>
      </c>
      <c r="F778" s="9">
        <f t="shared" si="905"/>
        <v>39</v>
      </c>
      <c r="G778" s="9">
        <f t="shared" si="905"/>
        <v>0</v>
      </c>
      <c r="H778" s="9">
        <f t="shared" si="905"/>
        <v>39</v>
      </c>
      <c r="I778" s="9">
        <f t="shared" si="906"/>
        <v>39</v>
      </c>
      <c r="J778" s="9">
        <f t="shared" si="905"/>
        <v>0</v>
      </c>
      <c r="K778" s="9">
        <f t="shared" si="905"/>
        <v>39</v>
      </c>
      <c r="L778" s="9">
        <f t="shared" si="907"/>
        <v>39</v>
      </c>
      <c r="M778" s="9">
        <f t="shared" si="905"/>
        <v>0</v>
      </c>
      <c r="N778" s="9">
        <f t="shared" si="905"/>
        <v>39</v>
      </c>
    </row>
    <row r="779" spans="1:14" ht="30.75" customHeight="1" outlineLevel="4" x14ac:dyDescent="0.25">
      <c r="A779" s="262" t="s">
        <v>604</v>
      </c>
      <c r="B779" s="262" t="s">
        <v>506</v>
      </c>
      <c r="C779" s="262" t="s">
        <v>78</v>
      </c>
      <c r="D779" s="262"/>
      <c r="E779" s="236" t="s">
        <v>79</v>
      </c>
      <c r="F779" s="9">
        <f t="shared" si="905"/>
        <v>39</v>
      </c>
      <c r="G779" s="9">
        <f t="shared" si="905"/>
        <v>0</v>
      </c>
      <c r="H779" s="9">
        <f t="shared" si="905"/>
        <v>39</v>
      </c>
      <c r="I779" s="9">
        <f t="shared" si="906"/>
        <v>39</v>
      </c>
      <c r="J779" s="9">
        <f t="shared" si="905"/>
        <v>0</v>
      </c>
      <c r="K779" s="9">
        <f t="shared" si="905"/>
        <v>39</v>
      </c>
      <c r="L779" s="9">
        <f t="shared" si="907"/>
        <v>39</v>
      </c>
      <c r="M779" s="9">
        <f t="shared" si="905"/>
        <v>0</v>
      </c>
      <c r="N779" s="9">
        <f t="shared" si="905"/>
        <v>39</v>
      </c>
    </row>
    <row r="780" spans="1:14" ht="15.75" outlineLevel="5" x14ac:dyDescent="0.25">
      <c r="A780" s="262" t="s">
        <v>604</v>
      </c>
      <c r="B780" s="262" t="s">
        <v>506</v>
      </c>
      <c r="C780" s="262" t="s">
        <v>80</v>
      </c>
      <c r="D780" s="262"/>
      <c r="E780" s="236" t="s">
        <v>81</v>
      </c>
      <c r="F780" s="9">
        <f t="shared" si="905"/>
        <v>39</v>
      </c>
      <c r="G780" s="9">
        <f t="shared" si="905"/>
        <v>0</v>
      </c>
      <c r="H780" s="9">
        <f t="shared" si="905"/>
        <v>39</v>
      </c>
      <c r="I780" s="9">
        <f t="shared" si="906"/>
        <v>39</v>
      </c>
      <c r="J780" s="9">
        <f t="shared" si="905"/>
        <v>0</v>
      </c>
      <c r="K780" s="9">
        <f t="shared" si="905"/>
        <v>39</v>
      </c>
      <c r="L780" s="9">
        <f t="shared" si="907"/>
        <v>39</v>
      </c>
      <c r="M780" s="9">
        <f t="shared" si="905"/>
        <v>0</v>
      </c>
      <c r="N780" s="9">
        <f t="shared" si="905"/>
        <v>39</v>
      </c>
    </row>
    <row r="781" spans="1:14" ht="15.75" outlineLevel="7" x14ac:dyDescent="0.25">
      <c r="A781" s="263" t="s">
        <v>604</v>
      </c>
      <c r="B781" s="263" t="s">
        <v>506</v>
      </c>
      <c r="C781" s="263" t="s">
        <v>80</v>
      </c>
      <c r="D781" s="263" t="s">
        <v>7</v>
      </c>
      <c r="E781" s="155" t="s">
        <v>8</v>
      </c>
      <c r="F781" s="11">
        <v>39</v>
      </c>
      <c r="G781" s="11"/>
      <c r="H781" s="11">
        <f>SUM(F781:G781)</f>
        <v>39</v>
      </c>
      <c r="I781" s="11">
        <v>39</v>
      </c>
      <c r="J781" s="11"/>
      <c r="K781" s="11">
        <f>SUM(I781:J781)</f>
        <v>39</v>
      </c>
      <c r="L781" s="11">
        <v>39</v>
      </c>
      <c r="M781" s="11"/>
      <c r="N781" s="11">
        <f>SUM(L781:M781)</f>
        <v>39</v>
      </c>
    </row>
    <row r="782" spans="1:14" ht="15.75" outlineLevel="7" x14ac:dyDescent="0.25">
      <c r="A782" s="262" t="s">
        <v>604</v>
      </c>
      <c r="B782" s="262" t="s">
        <v>537</v>
      </c>
      <c r="C782" s="263"/>
      <c r="D782" s="263"/>
      <c r="E782" s="237" t="s">
        <v>538</v>
      </c>
      <c r="F782" s="9">
        <f t="shared" ref="F782:N786" si="908">F783</f>
        <v>200</v>
      </c>
      <c r="G782" s="9">
        <f t="shared" si="908"/>
        <v>0</v>
      </c>
      <c r="H782" s="9">
        <f t="shared" si="908"/>
        <v>200</v>
      </c>
      <c r="I782" s="9">
        <f t="shared" ref="I782:I786" si="909">I783</f>
        <v>200</v>
      </c>
      <c r="J782" s="9">
        <f t="shared" si="908"/>
        <v>0</v>
      </c>
      <c r="K782" s="9">
        <f t="shared" si="908"/>
        <v>200</v>
      </c>
      <c r="L782" s="9">
        <f t="shared" ref="L782:L786" si="910">L783</f>
        <v>200</v>
      </c>
      <c r="M782" s="9">
        <f t="shared" si="908"/>
        <v>0</v>
      </c>
      <c r="N782" s="9">
        <f t="shared" si="908"/>
        <v>200</v>
      </c>
    </row>
    <row r="783" spans="1:14" ht="15.75" outlineLevel="1" x14ac:dyDescent="0.25">
      <c r="A783" s="262" t="s">
        <v>604</v>
      </c>
      <c r="B783" s="262" t="s">
        <v>550</v>
      </c>
      <c r="C783" s="262"/>
      <c r="D783" s="262"/>
      <c r="E783" s="236" t="s">
        <v>551</v>
      </c>
      <c r="F783" s="9">
        <f t="shared" si="908"/>
        <v>200</v>
      </c>
      <c r="G783" s="9">
        <f t="shared" si="908"/>
        <v>0</v>
      </c>
      <c r="H783" s="9">
        <f t="shared" si="908"/>
        <v>200</v>
      </c>
      <c r="I783" s="9">
        <f t="shared" si="909"/>
        <v>200</v>
      </c>
      <c r="J783" s="9">
        <f t="shared" si="908"/>
        <v>0</v>
      </c>
      <c r="K783" s="9">
        <f t="shared" si="908"/>
        <v>200</v>
      </c>
      <c r="L783" s="9">
        <f t="shared" si="910"/>
        <v>200</v>
      </c>
      <c r="M783" s="9">
        <f t="shared" si="908"/>
        <v>0</v>
      </c>
      <c r="N783" s="9">
        <f t="shared" si="908"/>
        <v>200</v>
      </c>
    </row>
    <row r="784" spans="1:14" ht="31.5" outlineLevel="2" x14ac:dyDescent="0.25">
      <c r="A784" s="262" t="s">
        <v>604</v>
      </c>
      <c r="B784" s="262" t="s">
        <v>550</v>
      </c>
      <c r="C784" s="262" t="s">
        <v>166</v>
      </c>
      <c r="D784" s="262"/>
      <c r="E784" s="236" t="s">
        <v>167</v>
      </c>
      <c r="F784" s="9">
        <f t="shared" si="908"/>
        <v>200</v>
      </c>
      <c r="G784" s="9">
        <f t="shared" si="908"/>
        <v>0</v>
      </c>
      <c r="H784" s="9">
        <f t="shared" si="908"/>
        <v>200</v>
      </c>
      <c r="I784" s="9">
        <f t="shared" si="909"/>
        <v>200</v>
      </c>
      <c r="J784" s="9">
        <f t="shared" si="908"/>
        <v>0</v>
      </c>
      <c r="K784" s="9">
        <f t="shared" si="908"/>
        <v>200</v>
      </c>
      <c r="L784" s="9">
        <f t="shared" si="910"/>
        <v>200</v>
      </c>
      <c r="M784" s="9">
        <f t="shared" si="908"/>
        <v>0</v>
      </c>
      <c r="N784" s="9">
        <f t="shared" si="908"/>
        <v>200</v>
      </c>
    </row>
    <row r="785" spans="1:14" ht="15.75" outlineLevel="3" x14ac:dyDescent="0.25">
      <c r="A785" s="262" t="s">
        <v>604</v>
      </c>
      <c r="B785" s="262" t="s">
        <v>550</v>
      </c>
      <c r="C785" s="262" t="s">
        <v>168</v>
      </c>
      <c r="D785" s="262"/>
      <c r="E785" s="236" t="s">
        <v>169</v>
      </c>
      <c r="F785" s="9">
        <f t="shared" si="908"/>
        <v>200</v>
      </c>
      <c r="G785" s="9">
        <f t="shared" si="908"/>
        <v>0</v>
      </c>
      <c r="H785" s="9">
        <f t="shared" si="908"/>
        <v>200</v>
      </c>
      <c r="I785" s="9">
        <f t="shared" si="909"/>
        <v>200</v>
      </c>
      <c r="J785" s="9">
        <f t="shared" si="908"/>
        <v>0</v>
      </c>
      <c r="K785" s="9">
        <f t="shared" si="908"/>
        <v>200</v>
      </c>
      <c r="L785" s="9">
        <f t="shared" si="910"/>
        <v>200</v>
      </c>
      <c r="M785" s="9">
        <f t="shared" si="908"/>
        <v>0</v>
      </c>
      <c r="N785" s="9">
        <f t="shared" si="908"/>
        <v>200</v>
      </c>
    </row>
    <row r="786" spans="1:14" ht="31.5" outlineLevel="4" x14ac:dyDescent="0.25">
      <c r="A786" s="262" t="s">
        <v>604</v>
      </c>
      <c r="B786" s="262" t="s">
        <v>550</v>
      </c>
      <c r="C786" s="262" t="s">
        <v>170</v>
      </c>
      <c r="D786" s="262"/>
      <c r="E786" s="236" t="s">
        <v>462</v>
      </c>
      <c r="F786" s="9">
        <f t="shared" si="908"/>
        <v>200</v>
      </c>
      <c r="G786" s="9">
        <f t="shared" si="908"/>
        <v>0</v>
      </c>
      <c r="H786" s="9">
        <f t="shared" si="908"/>
        <v>200</v>
      </c>
      <c r="I786" s="9">
        <f t="shared" si="909"/>
        <v>200</v>
      </c>
      <c r="J786" s="9">
        <f t="shared" si="908"/>
        <v>0</v>
      </c>
      <c r="K786" s="9">
        <f t="shared" si="908"/>
        <v>200</v>
      </c>
      <c r="L786" s="9">
        <f t="shared" si="910"/>
        <v>200</v>
      </c>
      <c r="M786" s="9">
        <f t="shared" si="908"/>
        <v>0</v>
      </c>
      <c r="N786" s="9">
        <f t="shared" si="908"/>
        <v>200</v>
      </c>
    </row>
    <row r="787" spans="1:14" ht="31.5" outlineLevel="5" x14ac:dyDescent="0.25">
      <c r="A787" s="262" t="s">
        <v>604</v>
      </c>
      <c r="B787" s="262" t="s">
        <v>550</v>
      </c>
      <c r="C787" s="262" t="s">
        <v>348</v>
      </c>
      <c r="D787" s="262"/>
      <c r="E787" s="236" t="s">
        <v>349</v>
      </c>
      <c r="F787" s="9">
        <f t="shared" ref="F787:N787" si="911">F788+F789+F790</f>
        <v>200</v>
      </c>
      <c r="G787" s="9">
        <f t="shared" ref="G787:H787" si="912">G788+G789+G790</f>
        <v>0</v>
      </c>
      <c r="H787" s="9">
        <f t="shared" si="912"/>
        <v>200</v>
      </c>
      <c r="I787" s="9">
        <f t="shared" si="911"/>
        <v>200</v>
      </c>
      <c r="J787" s="9">
        <f t="shared" si="911"/>
        <v>0</v>
      </c>
      <c r="K787" s="9">
        <f t="shared" si="911"/>
        <v>200</v>
      </c>
      <c r="L787" s="9">
        <f t="shared" si="911"/>
        <v>200</v>
      </c>
      <c r="M787" s="9">
        <f t="shared" si="911"/>
        <v>0</v>
      </c>
      <c r="N787" s="9">
        <f t="shared" si="911"/>
        <v>200</v>
      </c>
    </row>
    <row r="788" spans="1:14" ht="15.75" outlineLevel="7" x14ac:dyDescent="0.25">
      <c r="A788" s="263" t="s">
        <v>604</v>
      </c>
      <c r="B788" s="263" t="s">
        <v>550</v>
      </c>
      <c r="C788" s="263" t="s">
        <v>348</v>
      </c>
      <c r="D788" s="263" t="s">
        <v>7</v>
      </c>
      <c r="E788" s="155" t="s">
        <v>8</v>
      </c>
      <c r="F788" s="11">
        <v>100</v>
      </c>
      <c r="G788" s="11"/>
      <c r="H788" s="11">
        <f t="shared" ref="H788:H790" si="913">SUM(F788:G788)</f>
        <v>100</v>
      </c>
      <c r="I788" s="11">
        <v>100</v>
      </c>
      <c r="J788" s="11"/>
      <c r="K788" s="11">
        <f t="shared" ref="K788:K790" si="914">SUM(I788:J788)</f>
        <v>100</v>
      </c>
      <c r="L788" s="11">
        <v>100</v>
      </c>
      <c r="M788" s="11"/>
      <c r="N788" s="11">
        <f t="shared" ref="N788:N790" si="915">SUM(L788:M788)</f>
        <v>100</v>
      </c>
    </row>
    <row r="789" spans="1:14" ht="31.5" outlineLevel="7" x14ac:dyDescent="0.25">
      <c r="A789" s="263" t="s">
        <v>604</v>
      </c>
      <c r="B789" s="263" t="s">
        <v>550</v>
      </c>
      <c r="C789" s="263" t="s">
        <v>348</v>
      </c>
      <c r="D789" s="263" t="s">
        <v>70</v>
      </c>
      <c r="E789" s="155" t="s">
        <v>71</v>
      </c>
      <c r="F789" s="11">
        <v>30</v>
      </c>
      <c r="G789" s="11"/>
      <c r="H789" s="11">
        <f t="shared" si="913"/>
        <v>30</v>
      </c>
      <c r="I789" s="11">
        <v>30</v>
      </c>
      <c r="J789" s="11"/>
      <c r="K789" s="11">
        <f t="shared" si="914"/>
        <v>30</v>
      </c>
      <c r="L789" s="11">
        <v>30</v>
      </c>
      <c r="M789" s="11"/>
      <c r="N789" s="11">
        <f t="shared" si="915"/>
        <v>30</v>
      </c>
    </row>
    <row r="790" spans="1:14" ht="15.75" outlineLevel="7" x14ac:dyDescent="0.25">
      <c r="A790" s="263" t="s">
        <v>604</v>
      </c>
      <c r="B790" s="263" t="s">
        <v>550</v>
      </c>
      <c r="C790" s="263" t="s">
        <v>348</v>
      </c>
      <c r="D790" s="263" t="s">
        <v>15</v>
      </c>
      <c r="E790" s="155" t="s">
        <v>16</v>
      </c>
      <c r="F790" s="11">
        <v>70</v>
      </c>
      <c r="G790" s="11"/>
      <c r="H790" s="11">
        <f t="shared" si="913"/>
        <v>70</v>
      </c>
      <c r="I790" s="11">
        <v>70</v>
      </c>
      <c r="J790" s="11"/>
      <c r="K790" s="11">
        <f t="shared" si="914"/>
        <v>70</v>
      </c>
      <c r="L790" s="11">
        <v>70</v>
      </c>
      <c r="M790" s="11"/>
      <c r="N790" s="11">
        <f t="shared" si="915"/>
        <v>70</v>
      </c>
    </row>
    <row r="791" spans="1:14" ht="15.75" outlineLevel="7" x14ac:dyDescent="0.25">
      <c r="A791" s="262" t="s">
        <v>604</v>
      </c>
      <c r="B791" s="262" t="s">
        <v>508</v>
      </c>
      <c r="C791" s="263"/>
      <c r="D791" s="263"/>
      <c r="E791" s="237" t="s">
        <v>509</v>
      </c>
      <c r="F791" s="9">
        <f>F792+F798</f>
        <v>63893.2</v>
      </c>
      <c r="G791" s="9">
        <f t="shared" ref="G791:H791" si="916">G792+G798</f>
        <v>0</v>
      </c>
      <c r="H791" s="9">
        <f t="shared" si="916"/>
        <v>63893.2</v>
      </c>
      <c r="I791" s="9">
        <f>I792+I798</f>
        <v>63893.2</v>
      </c>
      <c r="J791" s="9">
        <f t="shared" ref="J791" si="917">J792+J798</f>
        <v>0</v>
      </c>
      <c r="K791" s="9">
        <f t="shared" ref="K791" si="918">K792+K798</f>
        <v>63893.2</v>
      </c>
      <c r="L791" s="9">
        <f>L792+L798</f>
        <v>63893.2</v>
      </c>
      <c r="M791" s="9">
        <f t="shared" ref="M791" si="919">M792+M798</f>
        <v>0</v>
      </c>
      <c r="N791" s="9">
        <f t="shared" ref="N791" si="920">N792+N798</f>
        <v>63893.2</v>
      </c>
    </row>
    <row r="792" spans="1:14" ht="15.75" outlineLevel="1" x14ac:dyDescent="0.25">
      <c r="A792" s="262" t="s">
        <v>604</v>
      </c>
      <c r="B792" s="262" t="s">
        <v>602</v>
      </c>
      <c r="C792" s="262"/>
      <c r="D792" s="262"/>
      <c r="E792" s="236" t="s">
        <v>603</v>
      </c>
      <c r="F792" s="9">
        <f t="shared" ref="F792:N792" si="921">F793</f>
        <v>52359.7</v>
      </c>
      <c r="G792" s="9">
        <f t="shared" si="921"/>
        <v>0</v>
      </c>
      <c r="H792" s="9">
        <f t="shared" si="921"/>
        <v>52359.7</v>
      </c>
      <c r="I792" s="9">
        <f t="shared" si="921"/>
        <v>52359.7</v>
      </c>
      <c r="J792" s="9">
        <f t="shared" si="921"/>
        <v>0</v>
      </c>
      <c r="K792" s="9">
        <f t="shared" si="921"/>
        <v>52359.7</v>
      </c>
      <c r="L792" s="9">
        <f>L793</f>
        <v>52359.7</v>
      </c>
      <c r="M792" s="9">
        <f t="shared" si="921"/>
        <v>0</v>
      </c>
      <c r="N792" s="9">
        <f t="shared" si="921"/>
        <v>52359.7</v>
      </c>
    </row>
    <row r="793" spans="1:14" ht="31.5" outlineLevel="2" x14ac:dyDescent="0.25">
      <c r="A793" s="262" t="s">
        <v>604</v>
      </c>
      <c r="B793" s="262" t="s">
        <v>602</v>
      </c>
      <c r="C793" s="262" t="s">
        <v>166</v>
      </c>
      <c r="D793" s="262"/>
      <c r="E793" s="236" t="s">
        <v>167</v>
      </c>
      <c r="F793" s="9">
        <f t="shared" ref="F793:N793" si="922">F794</f>
        <v>52359.7</v>
      </c>
      <c r="G793" s="9">
        <f t="shared" si="922"/>
        <v>0</v>
      </c>
      <c r="H793" s="9">
        <f t="shared" si="922"/>
        <v>52359.7</v>
      </c>
      <c r="I793" s="9">
        <f t="shared" si="922"/>
        <v>52359.7</v>
      </c>
      <c r="J793" s="9">
        <f t="shared" si="922"/>
        <v>0</v>
      </c>
      <c r="K793" s="9">
        <f t="shared" si="922"/>
        <v>52359.7</v>
      </c>
      <c r="L793" s="9">
        <f t="shared" si="922"/>
        <v>52359.7</v>
      </c>
      <c r="M793" s="9">
        <f t="shared" si="922"/>
        <v>0</v>
      </c>
      <c r="N793" s="9">
        <f t="shared" si="922"/>
        <v>52359.7</v>
      </c>
    </row>
    <row r="794" spans="1:14" ht="31.5" outlineLevel="3" x14ac:dyDescent="0.25">
      <c r="A794" s="262" t="s">
        <v>604</v>
      </c>
      <c r="B794" s="262" t="s">
        <v>602</v>
      </c>
      <c r="C794" s="262" t="s">
        <v>350</v>
      </c>
      <c r="D794" s="262"/>
      <c r="E794" s="236" t="s">
        <v>351</v>
      </c>
      <c r="F794" s="9">
        <f t="shared" ref="F794:N796" si="923">F795</f>
        <v>52359.7</v>
      </c>
      <c r="G794" s="9">
        <f t="shared" si="923"/>
        <v>0</v>
      </c>
      <c r="H794" s="9">
        <f t="shared" si="923"/>
        <v>52359.7</v>
      </c>
      <c r="I794" s="9">
        <f t="shared" ref="I794:I796" si="924">I795</f>
        <v>52359.7</v>
      </c>
      <c r="J794" s="9">
        <f t="shared" si="923"/>
        <v>0</v>
      </c>
      <c r="K794" s="9">
        <f t="shared" si="923"/>
        <v>52359.7</v>
      </c>
      <c r="L794" s="9">
        <f t="shared" ref="L794:L796" si="925">L795</f>
        <v>52359.7</v>
      </c>
      <c r="M794" s="9">
        <f t="shared" si="923"/>
        <v>0</v>
      </c>
      <c r="N794" s="9">
        <f t="shared" si="923"/>
        <v>52359.7</v>
      </c>
    </row>
    <row r="795" spans="1:14" ht="31.5" outlineLevel="4" x14ac:dyDescent="0.25">
      <c r="A795" s="262" t="s">
        <v>604</v>
      </c>
      <c r="B795" s="262" t="s">
        <v>602</v>
      </c>
      <c r="C795" s="262" t="s">
        <v>352</v>
      </c>
      <c r="D795" s="262"/>
      <c r="E795" s="236" t="s">
        <v>39</v>
      </c>
      <c r="F795" s="9">
        <f t="shared" si="923"/>
        <v>52359.7</v>
      </c>
      <c r="G795" s="9">
        <f t="shared" si="923"/>
        <v>0</v>
      </c>
      <c r="H795" s="9">
        <f t="shared" si="923"/>
        <v>52359.7</v>
      </c>
      <c r="I795" s="9">
        <f t="shared" si="924"/>
        <v>52359.7</v>
      </c>
      <c r="J795" s="9">
        <f t="shared" si="923"/>
        <v>0</v>
      </c>
      <c r="K795" s="9">
        <f t="shared" si="923"/>
        <v>52359.7</v>
      </c>
      <c r="L795" s="9">
        <f t="shared" si="925"/>
        <v>52359.7</v>
      </c>
      <c r="M795" s="9">
        <f t="shared" si="923"/>
        <v>0</v>
      </c>
      <c r="N795" s="9">
        <f t="shared" si="923"/>
        <v>52359.7</v>
      </c>
    </row>
    <row r="796" spans="1:14" ht="15.75" outlineLevel="5" x14ac:dyDescent="0.25">
      <c r="A796" s="262" t="s">
        <v>604</v>
      </c>
      <c r="B796" s="262" t="s">
        <v>602</v>
      </c>
      <c r="C796" s="262" t="s">
        <v>353</v>
      </c>
      <c r="D796" s="262"/>
      <c r="E796" s="236" t="s">
        <v>326</v>
      </c>
      <c r="F796" s="9">
        <f t="shared" si="923"/>
        <v>52359.7</v>
      </c>
      <c r="G796" s="9">
        <f t="shared" si="923"/>
        <v>0</v>
      </c>
      <c r="H796" s="9">
        <f t="shared" si="923"/>
        <v>52359.7</v>
      </c>
      <c r="I796" s="9">
        <f t="shared" si="924"/>
        <v>52359.7</v>
      </c>
      <c r="J796" s="9">
        <f t="shared" si="923"/>
        <v>0</v>
      </c>
      <c r="K796" s="9">
        <f t="shared" si="923"/>
        <v>52359.7</v>
      </c>
      <c r="L796" s="9">
        <f t="shared" si="925"/>
        <v>52359.7</v>
      </c>
      <c r="M796" s="9">
        <f t="shared" si="923"/>
        <v>0</v>
      </c>
      <c r="N796" s="9">
        <f t="shared" si="923"/>
        <v>52359.7</v>
      </c>
    </row>
    <row r="797" spans="1:14" ht="31.5" outlineLevel="7" x14ac:dyDescent="0.25">
      <c r="A797" s="263" t="s">
        <v>604</v>
      </c>
      <c r="B797" s="263" t="s">
        <v>602</v>
      </c>
      <c r="C797" s="263" t="s">
        <v>353</v>
      </c>
      <c r="D797" s="263" t="s">
        <v>70</v>
      </c>
      <c r="E797" s="155" t="s">
        <v>71</v>
      </c>
      <c r="F797" s="11">
        <v>52359.7</v>
      </c>
      <c r="G797" s="11"/>
      <c r="H797" s="11">
        <f>SUM(F797:G797)</f>
        <v>52359.7</v>
      </c>
      <c r="I797" s="11">
        <v>52359.7</v>
      </c>
      <c r="J797" s="11"/>
      <c r="K797" s="11">
        <f>SUM(I797:J797)</f>
        <v>52359.7</v>
      </c>
      <c r="L797" s="11">
        <v>52359.7</v>
      </c>
      <c r="M797" s="11"/>
      <c r="N797" s="11">
        <f>SUM(L797:M797)</f>
        <v>52359.7</v>
      </c>
    </row>
    <row r="798" spans="1:14" ht="15.75" outlineLevel="1" x14ac:dyDescent="0.25">
      <c r="A798" s="262" t="s">
        <v>604</v>
      </c>
      <c r="B798" s="262" t="s">
        <v>570</v>
      </c>
      <c r="C798" s="262"/>
      <c r="D798" s="262"/>
      <c r="E798" s="236" t="s">
        <v>571</v>
      </c>
      <c r="F798" s="9">
        <f t="shared" ref="F798:N798" si="926">F799</f>
        <v>11533.5</v>
      </c>
      <c r="G798" s="9">
        <f t="shared" si="926"/>
        <v>0</v>
      </c>
      <c r="H798" s="9">
        <f t="shared" si="926"/>
        <v>11533.5</v>
      </c>
      <c r="I798" s="9">
        <f t="shared" si="926"/>
        <v>11533.5</v>
      </c>
      <c r="J798" s="9">
        <f t="shared" si="926"/>
        <v>0</v>
      </c>
      <c r="K798" s="9">
        <f t="shared" si="926"/>
        <v>11533.5</v>
      </c>
      <c r="L798" s="9">
        <f t="shared" si="926"/>
        <v>11533.5</v>
      </c>
      <c r="M798" s="9">
        <f t="shared" si="926"/>
        <v>0</v>
      </c>
      <c r="N798" s="9">
        <f t="shared" si="926"/>
        <v>11533.5</v>
      </c>
    </row>
    <row r="799" spans="1:14" ht="31.5" outlineLevel="2" x14ac:dyDescent="0.25">
      <c r="A799" s="262" t="s">
        <v>604</v>
      </c>
      <c r="B799" s="262" t="s">
        <v>570</v>
      </c>
      <c r="C799" s="262" t="s">
        <v>166</v>
      </c>
      <c r="D799" s="262"/>
      <c r="E799" s="236" t="s">
        <v>167</v>
      </c>
      <c r="F799" s="9">
        <f>F800+F804</f>
        <v>11533.5</v>
      </c>
      <c r="G799" s="9">
        <f t="shared" ref="G799:H799" si="927">G800+G804</f>
        <v>0</v>
      </c>
      <c r="H799" s="9">
        <f t="shared" si="927"/>
        <v>11533.5</v>
      </c>
      <c r="I799" s="9">
        <f>I800+I804</f>
        <v>11533.5</v>
      </c>
      <c r="J799" s="9">
        <f t="shared" ref="J799" si="928">J800+J804</f>
        <v>0</v>
      </c>
      <c r="K799" s="9">
        <f t="shared" ref="K799" si="929">K800+K804</f>
        <v>11533.5</v>
      </c>
      <c r="L799" s="9">
        <f>L800+L804</f>
        <v>11533.5</v>
      </c>
      <c r="M799" s="9">
        <f t="shared" ref="M799" si="930">M800+M804</f>
        <v>0</v>
      </c>
      <c r="N799" s="9">
        <f t="shared" ref="N799" si="931">N800+N804</f>
        <v>11533.5</v>
      </c>
    </row>
    <row r="800" spans="1:14" ht="15.75" outlineLevel="3" x14ac:dyDescent="0.25">
      <c r="A800" s="262" t="s">
        <v>604</v>
      </c>
      <c r="B800" s="262" t="s">
        <v>570</v>
      </c>
      <c r="C800" s="262" t="s">
        <v>354</v>
      </c>
      <c r="D800" s="262"/>
      <c r="E800" s="236" t="s">
        <v>355</v>
      </c>
      <c r="F800" s="9">
        <f t="shared" ref="F800:N802" si="932">F801</f>
        <v>400</v>
      </c>
      <c r="G800" s="9">
        <f t="shared" si="932"/>
        <v>0</v>
      </c>
      <c r="H800" s="9">
        <f t="shared" si="932"/>
        <v>400</v>
      </c>
      <c r="I800" s="9">
        <f t="shared" ref="I800" si="933">I801</f>
        <v>400</v>
      </c>
      <c r="J800" s="9">
        <f t="shared" si="932"/>
        <v>0</v>
      </c>
      <c r="K800" s="9">
        <f t="shared" si="932"/>
        <v>400</v>
      </c>
      <c r="L800" s="9">
        <f t="shared" ref="L800:L802" si="934">L801</f>
        <v>400</v>
      </c>
      <c r="M800" s="9">
        <f t="shared" si="932"/>
        <v>0</v>
      </c>
      <c r="N800" s="9">
        <f t="shared" si="932"/>
        <v>400</v>
      </c>
    </row>
    <row r="801" spans="1:14" ht="31.5" outlineLevel="4" x14ac:dyDescent="0.25">
      <c r="A801" s="262" t="s">
        <v>604</v>
      </c>
      <c r="B801" s="262" t="s">
        <v>570</v>
      </c>
      <c r="C801" s="262" t="s">
        <v>356</v>
      </c>
      <c r="D801" s="262"/>
      <c r="E801" s="236" t="s">
        <v>357</v>
      </c>
      <c r="F801" s="9">
        <f t="shared" si="932"/>
        <v>400</v>
      </c>
      <c r="G801" s="9">
        <f t="shared" si="932"/>
        <v>0</v>
      </c>
      <c r="H801" s="9">
        <f t="shared" si="932"/>
        <v>400</v>
      </c>
      <c r="I801" s="9">
        <f t="shared" si="932"/>
        <v>400</v>
      </c>
      <c r="J801" s="9">
        <f t="shared" si="932"/>
        <v>0</v>
      </c>
      <c r="K801" s="9">
        <f t="shared" si="932"/>
        <v>400</v>
      </c>
      <c r="L801" s="9">
        <f t="shared" si="932"/>
        <v>400</v>
      </c>
      <c r="M801" s="9">
        <f t="shared" si="932"/>
        <v>0</v>
      </c>
      <c r="N801" s="9">
        <f t="shared" si="932"/>
        <v>400</v>
      </c>
    </row>
    <row r="802" spans="1:14" ht="15.75" outlineLevel="5" x14ac:dyDescent="0.25">
      <c r="A802" s="262" t="s">
        <v>604</v>
      </c>
      <c r="B802" s="262" t="s">
        <v>570</v>
      </c>
      <c r="C802" s="262" t="s">
        <v>358</v>
      </c>
      <c r="D802" s="262"/>
      <c r="E802" s="236" t="s">
        <v>359</v>
      </c>
      <c r="F802" s="9">
        <f t="shared" si="932"/>
        <v>400</v>
      </c>
      <c r="G802" s="9">
        <f t="shared" si="932"/>
        <v>0</v>
      </c>
      <c r="H802" s="9">
        <f t="shared" si="932"/>
        <v>400</v>
      </c>
      <c r="I802" s="9">
        <f t="shared" ref="I802" si="935">I803</f>
        <v>400</v>
      </c>
      <c r="J802" s="9">
        <f t="shared" si="932"/>
        <v>0</v>
      </c>
      <c r="K802" s="9">
        <f t="shared" si="932"/>
        <v>400</v>
      </c>
      <c r="L802" s="9">
        <f t="shared" si="934"/>
        <v>400</v>
      </c>
      <c r="M802" s="9">
        <f t="shared" si="932"/>
        <v>0</v>
      </c>
      <c r="N802" s="9">
        <f t="shared" si="932"/>
        <v>400</v>
      </c>
    </row>
    <row r="803" spans="1:14" ht="15.75" outlineLevel="7" x14ac:dyDescent="0.25">
      <c r="A803" s="263" t="s">
        <v>604</v>
      </c>
      <c r="B803" s="263" t="s">
        <v>570</v>
      </c>
      <c r="C803" s="263" t="s">
        <v>358</v>
      </c>
      <c r="D803" s="263" t="s">
        <v>7</v>
      </c>
      <c r="E803" s="155" t="s">
        <v>8</v>
      </c>
      <c r="F803" s="11">
        <v>400</v>
      </c>
      <c r="G803" s="11"/>
      <c r="H803" s="11">
        <f>SUM(F803:G803)</f>
        <v>400</v>
      </c>
      <c r="I803" s="11">
        <v>400</v>
      </c>
      <c r="J803" s="11"/>
      <c r="K803" s="11">
        <f>SUM(I803:J803)</f>
        <v>400</v>
      </c>
      <c r="L803" s="11">
        <v>400</v>
      </c>
      <c r="M803" s="11"/>
      <c r="N803" s="11">
        <f>SUM(L803:M803)</f>
        <v>400</v>
      </c>
    </row>
    <row r="804" spans="1:14" ht="31.5" outlineLevel="3" x14ac:dyDescent="0.25">
      <c r="A804" s="262" t="s">
        <v>604</v>
      </c>
      <c r="B804" s="262" t="s">
        <v>570</v>
      </c>
      <c r="C804" s="262" t="s">
        <v>350</v>
      </c>
      <c r="D804" s="262"/>
      <c r="E804" s="236" t="s">
        <v>351</v>
      </c>
      <c r="F804" s="9">
        <f t="shared" ref="F804:N806" si="936">F805</f>
        <v>11133.5</v>
      </c>
      <c r="G804" s="9">
        <f t="shared" si="936"/>
        <v>0</v>
      </c>
      <c r="H804" s="9">
        <f t="shared" si="936"/>
        <v>11133.5</v>
      </c>
      <c r="I804" s="9">
        <f t="shared" ref="I804:I806" si="937">I805</f>
        <v>11133.5</v>
      </c>
      <c r="J804" s="9">
        <f t="shared" si="936"/>
        <v>0</v>
      </c>
      <c r="K804" s="9">
        <f t="shared" si="936"/>
        <v>11133.5</v>
      </c>
      <c r="L804" s="9">
        <f t="shared" ref="L804:L806" si="938">L805</f>
        <v>11133.5</v>
      </c>
      <c r="M804" s="9">
        <f t="shared" si="936"/>
        <v>0</v>
      </c>
      <c r="N804" s="9">
        <f t="shared" si="936"/>
        <v>11133.5</v>
      </c>
    </row>
    <row r="805" spans="1:14" ht="31.5" outlineLevel="4" x14ac:dyDescent="0.25">
      <c r="A805" s="262" t="s">
        <v>604</v>
      </c>
      <c r="B805" s="262" t="s">
        <v>570</v>
      </c>
      <c r="C805" s="262" t="s">
        <v>352</v>
      </c>
      <c r="D805" s="262"/>
      <c r="E805" s="236" t="s">
        <v>39</v>
      </c>
      <c r="F805" s="9">
        <f>F806</f>
        <v>11133.5</v>
      </c>
      <c r="G805" s="9">
        <f t="shared" si="936"/>
        <v>0</v>
      </c>
      <c r="H805" s="9">
        <f t="shared" si="936"/>
        <v>11133.5</v>
      </c>
      <c r="I805" s="9">
        <f t="shared" si="937"/>
        <v>11133.5</v>
      </c>
      <c r="J805" s="9">
        <f t="shared" si="936"/>
        <v>0</v>
      </c>
      <c r="K805" s="9">
        <f t="shared" si="936"/>
        <v>11133.5</v>
      </c>
      <c r="L805" s="9">
        <f t="shared" si="938"/>
        <v>11133.5</v>
      </c>
      <c r="M805" s="9">
        <f t="shared" si="936"/>
        <v>0</v>
      </c>
      <c r="N805" s="9">
        <f t="shared" si="936"/>
        <v>11133.5</v>
      </c>
    </row>
    <row r="806" spans="1:14" ht="15.75" outlineLevel="5" x14ac:dyDescent="0.25">
      <c r="A806" s="262" t="s">
        <v>604</v>
      </c>
      <c r="B806" s="262" t="s">
        <v>570</v>
      </c>
      <c r="C806" s="262" t="s">
        <v>360</v>
      </c>
      <c r="D806" s="262"/>
      <c r="E806" s="236" t="s">
        <v>361</v>
      </c>
      <c r="F806" s="9">
        <f t="shared" si="936"/>
        <v>11133.5</v>
      </c>
      <c r="G806" s="9">
        <f t="shared" si="936"/>
        <v>0</v>
      </c>
      <c r="H806" s="9">
        <f t="shared" si="936"/>
        <v>11133.5</v>
      </c>
      <c r="I806" s="9">
        <f t="shared" si="937"/>
        <v>11133.5</v>
      </c>
      <c r="J806" s="9">
        <f t="shared" si="936"/>
        <v>0</v>
      </c>
      <c r="K806" s="9">
        <f t="shared" si="936"/>
        <v>11133.5</v>
      </c>
      <c r="L806" s="9">
        <f t="shared" si="938"/>
        <v>11133.5</v>
      </c>
      <c r="M806" s="9">
        <f t="shared" si="936"/>
        <v>0</v>
      </c>
      <c r="N806" s="9">
        <f t="shared" si="936"/>
        <v>11133.5</v>
      </c>
    </row>
    <row r="807" spans="1:14" ht="31.5" outlineLevel="7" x14ac:dyDescent="0.25">
      <c r="A807" s="263" t="s">
        <v>604</v>
      </c>
      <c r="B807" s="263" t="s">
        <v>570</v>
      </c>
      <c r="C807" s="263" t="s">
        <v>360</v>
      </c>
      <c r="D807" s="263" t="s">
        <v>70</v>
      </c>
      <c r="E807" s="155" t="s">
        <v>71</v>
      </c>
      <c r="F807" s="11">
        <f>1451.8+9681.7</f>
        <v>11133.5</v>
      </c>
      <c r="G807" s="11"/>
      <c r="H807" s="11">
        <f>SUM(F807:G807)</f>
        <v>11133.5</v>
      </c>
      <c r="I807" s="11">
        <f>1451.8+9681.7</f>
        <v>11133.5</v>
      </c>
      <c r="J807" s="11"/>
      <c r="K807" s="11">
        <f>SUM(I807:J807)</f>
        <v>11133.5</v>
      </c>
      <c r="L807" s="11">
        <f>1451.8+9681.7</f>
        <v>11133.5</v>
      </c>
      <c r="M807" s="11"/>
      <c r="N807" s="11">
        <f>SUM(L807:M807)</f>
        <v>11133.5</v>
      </c>
    </row>
    <row r="808" spans="1:14" ht="15.75" outlineLevel="7" x14ac:dyDescent="0.25">
      <c r="A808" s="262" t="s">
        <v>604</v>
      </c>
      <c r="B808" s="262" t="s">
        <v>574</v>
      </c>
      <c r="C808" s="263"/>
      <c r="D808" s="263"/>
      <c r="E808" s="237" t="s">
        <v>575</v>
      </c>
      <c r="F808" s="9">
        <f>F809+F839</f>
        <v>174892.3</v>
      </c>
      <c r="G808" s="9">
        <f t="shared" ref="G808:H808" si="939">G809+G839</f>
        <v>7202.59</v>
      </c>
      <c r="H808" s="9">
        <f t="shared" si="939"/>
        <v>182094.89</v>
      </c>
      <c r="I808" s="9">
        <f>I809+I839</f>
        <v>174537.1</v>
      </c>
      <c r="J808" s="9">
        <f t="shared" ref="J808" si="940">J809+J839</f>
        <v>0</v>
      </c>
      <c r="K808" s="9">
        <f t="shared" ref="K808" si="941">K809+K839</f>
        <v>174537.1</v>
      </c>
      <c r="L808" s="9">
        <f>L809+L839</f>
        <v>174587</v>
      </c>
      <c r="M808" s="9">
        <f t="shared" ref="M808" si="942">M809+M839</f>
        <v>0</v>
      </c>
      <c r="N808" s="9">
        <f t="shared" ref="N808" si="943">N809+N839</f>
        <v>174587</v>
      </c>
    </row>
    <row r="809" spans="1:14" ht="15.75" outlineLevel="1" x14ac:dyDescent="0.25">
      <c r="A809" s="262" t="s">
        <v>604</v>
      </c>
      <c r="B809" s="262" t="s">
        <v>606</v>
      </c>
      <c r="C809" s="262"/>
      <c r="D809" s="262"/>
      <c r="E809" s="236" t="s">
        <v>607</v>
      </c>
      <c r="F809" s="9">
        <f>F810</f>
        <v>153095.1</v>
      </c>
      <c r="G809" s="9">
        <f t="shared" ref="G809:H809" si="944">G810</f>
        <v>7202.59</v>
      </c>
      <c r="H809" s="9">
        <f t="shared" si="944"/>
        <v>160297.69</v>
      </c>
      <c r="I809" s="9">
        <f t="shared" ref="I809:L809" si="945">I810</f>
        <v>153095.1</v>
      </c>
      <c r="J809" s="9">
        <f t="shared" ref="J809" si="946">J810</f>
        <v>0</v>
      </c>
      <c r="K809" s="9">
        <f t="shared" ref="K809" si="947">K810</f>
        <v>153095.1</v>
      </c>
      <c r="L809" s="9">
        <f t="shared" si="945"/>
        <v>153095.1</v>
      </c>
      <c r="M809" s="9">
        <f t="shared" ref="M809" si="948">M810</f>
        <v>0</v>
      </c>
      <c r="N809" s="9">
        <f t="shared" ref="N809" si="949">N810</f>
        <v>153095.1</v>
      </c>
    </row>
    <row r="810" spans="1:14" ht="31.5" outlineLevel="2" x14ac:dyDescent="0.25">
      <c r="A810" s="262" t="s">
        <v>604</v>
      </c>
      <c r="B810" s="262" t="s">
        <v>606</v>
      </c>
      <c r="C810" s="262" t="s">
        <v>166</v>
      </c>
      <c r="D810" s="262"/>
      <c r="E810" s="236" t="s">
        <v>167</v>
      </c>
      <c r="F810" s="9">
        <f>F821+F827+F811</f>
        <v>153095.1</v>
      </c>
      <c r="G810" s="9">
        <f t="shared" ref="G810:H810" si="950">G821+G827+G811</f>
        <v>7202.59</v>
      </c>
      <c r="H810" s="9">
        <f t="shared" si="950"/>
        <v>160297.69</v>
      </c>
      <c r="I810" s="9">
        <f>I821+I827+I811</f>
        <v>153095.1</v>
      </c>
      <c r="J810" s="9">
        <f t="shared" ref="J810" si="951">J821+J827+J811</f>
        <v>0</v>
      </c>
      <c r="K810" s="9">
        <f t="shared" ref="K810" si="952">K821+K827+K811</f>
        <v>153095.1</v>
      </c>
      <c r="L810" s="9">
        <f>L821+L827+L811</f>
        <v>153095.1</v>
      </c>
      <c r="M810" s="9">
        <f t="shared" ref="M810" si="953">M821+M827+M811</f>
        <v>0</v>
      </c>
      <c r="N810" s="9">
        <f t="shared" ref="N810" si="954">N821+N827+N811</f>
        <v>153095.1</v>
      </c>
    </row>
    <row r="811" spans="1:14" ht="15.75" outlineLevel="2" x14ac:dyDescent="0.25">
      <c r="A811" s="262" t="s">
        <v>604</v>
      </c>
      <c r="B811" s="262" t="s">
        <v>606</v>
      </c>
      <c r="C811" s="262" t="s">
        <v>242</v>
      </c>
      <c r="D811" s="262"/>
      <c r="E811" s="236" t="s">
        <v>243</v>
      </c>
      <c r="F811" s="9">
        <f>F812</f>
        <v>369.9</v>
      </c>
      <c r="G811" s="9">
        <f t="shared" ref="G811:H811" si="955">G812</f>
        <v>7202.59</v>
      </c>
      <c r="H811" s="9">
        <f t="shared" si="955"/>
        <v>7572.49</v>
      </c>
      <c r="I811" s="9">
        <f t="shared" ref="I811:L811" si="956">I812</f>
        <v>369.9</v>
      </c>
      <c r="J811" s="9">
        <f t="shared" ref="J811" si="957">J812</f>
        <v>0</v>
      </c>
      <c r="K811" s="9">
        <f t="shared" ref="K811" si="958">K812</f>
        <v>369.9</v>
      </c>
      <c r="L811" s="9">
        <f t="shared" si="956"/>
        <v>369.9</v>
      </c>
      <c r="M811" s="9">
        <f t="shared" ref="M811" si="959">M812</f>
        <v>0</v>
      </c>
      <c r="N811" s="9">
        <f t="shared" ref="N811" si="960">N812</f>
        <v>369.9</v>
      </c>
    </row>
    <row r="812" spans="1:14" ht="31.5" outlineLevel="2" x14ac:dyDescent="0.25">
      <c r="A812" s="262" t="s">
        <v>604</v>
      </c>
      <c r="B812" s="262" t="s">
        <v>606</v>
      </c>
      <c r="C812" s="262" t="s">
        <v>244</v>
      </c>
      <c r="D812" s="262"/>
      <c r="E812" s="236" t="s">
        <v>455</v>
      </c>
      <c r="F812" s="9">
        <f>F813+F815</f>
        <v>369.9</v>
      </c>
      <c r="G812" s="9">
        <f>G813+G815+G817+G819</f>
        <v>7202.59</v>
      </c>
      <c r="H812" s="9">
        <f t="shared" ref="H812:N812" si="961">H813+H815+H817+H819</f>
        <v>7572.49</v>
      </c>
      <c r="I812" s="9">
        <f t="shared" si="961"/>
        <v>369.9</v>
      </c>
      <c r="J812" s="9">
        <f t="shared" si="961"/>
        <v>0</v>
      </c>
      <c r="K812" s="9">
        <f t="shared" si="961"/>
        <v>369.9</v>
      </c>
      <c r="L812" s="9">
        <f t="shared" si="961"/>
        <v>369.9</v>
      </c>
      <c r="M812" s="9">
        <f t="shared" si="961"/>
        <v>0</v>
      </c>
      <c r="N812" s="9">
        <f t="shared" si="961"/>
        <v>369.9</v>
      </c>
    </row>
    <row r="813" spans="1:14" s="8" customFormat="1" ht="47.25" outlineLevel="2" x14ac:dyDescent="0.25">
      <c r="A813" s="262" t="s">
        <v>604</v>
      </c>
      <c r="B813" s="262" t="s">
        <v>606</v>
      </c>
      <c r="C813" s="266" t="s">
        <v>482</v>
      </c>
      <c r="D813" s="266"/>
      <c r="E813" s="242" t="s">
        <v>481</v>
      </c>
      <c r="F813" s="9">
        <f>F814</f>
        <v>169.9</v>
      </c>
      <c r="G813" s="9">
        <f t="shared" ref="G813:H813" si="962">G814</f>
        <v>0</v>
      </c>
      <c r="H813" s="9">
        <f t="shared" si="962"/>
        <v>169.9</v>
      </c>
      <c r="I813" s="9">
        <f t="shared" ref="I813:L813" si="963">I814</f>
        <v>169.9</v>
      </c>
      <c r="J813" s="9">
        <f t="shared" ref="J813" si="964">J814</f>
        <v>0</v>
      </c>
      <c r="K813" s="9">
        <f t="shared" ref="K813" si="965">K814</f>
        <v>169.9</v>
      </c>
      <c r="L813" s="9">
        <f t="shared" si="963"/>
        <v>169.9</v>
      </c>
      <c r="M813" s="9">
        <f t="shared" ref="M813" si="966">M814</f>
        <v>0</v>
      </c>
      <c r="N813" s="9">
        <f t="shared" ref="N813" si="967">N814</f>
        <v>169.9</v>
      </c>
    </row>
    <row r="814" spans="1:14" ht="31.5" outlineLevel="2" x14ac:dyDescent="0.25">
      <c r="A814" s="263" t="s">
        <v>604</v>
      </c>
      <c r="B814" s="263" t="s">
        <v>606</v>
      </c>
      <c r="C814" s="12" t="s">
        <v>482</v>
      </c>
      <c r="D814" s="12" t="s">
        <v>70</v>
      </c>
      <c r="E814" s="243" t="s">
        <v>446</v>
      </c>
      <c r="F814" s="11">
        <v>169.9</v>
      </c>
      <c r="G814" s="11"/>
      <c r="H814" s="11">
        <f>SUM(F814:G814)</f>
        <v>169.9</v>
      </c>
      <c r="I814" s="11">
        <v>169.9</v>
      </c>
      <c r="J814" s="11"/>
      <c r="K814" s="11">
        <f>SUM(I814:J814)</f>
        <v>169.9</v>
      </c>
      <c r="L814" s="11">
        <v>169.9</v>
      </c>
      <c r="M814" s="11"/>
      <c r="N814" s="11">
        <f>SUM(L814:M814)</f>
        <v>169.9</v>
      </c>
    </row>
    <row r="815" spans="1:14" ht="31.5" outlineLevel="2" x14ac:dyDescent="0.25">
      <c r="A815" s="262" t="s">
        <v>604</v>
      </c>
      <c r="B815" s="262" t="s">
        <v>606</v>
      </c>
      <c r="C815" s="169" t="s">
        <v>625</v>
      </c>
      <c r="D815" s="169"/>
      <c r="E815" s="52" t="s">
        <v>624</v>
      </c>
      <c r="F815" s="9">
        <f>F816</f>
        <v>200</v>
      </c>
      <c r="G815" s="9">
        <f t="shared" ref="G815:H819" si="968">G816</f>
        <v>0</v>
      </c>
      <c r="H815" s="9">
        <f t="shared" si="968"/>
        <v>200</v>
      </c>
      <c r="I815" s="9">
        <f t="shared" ref="I815:L815" si="969">I816</f>
        <v>200</v>
      </c>
      <c r="J815" s="9">
        <f t="shared" ref="J815" si="970">J816</f>
        <v>0</v>
      </c>
      <c r="K815" s="9">
        <f t="shared" ref="K815" si="971">K816</f>
        <v>200</v>
      </c>
      <c r="L815" s="9">
        <f t="shared" si="969"/>
        <v>200</v>
      </c>
      <c r="M815" s="9">
        <f t="shared" ref="M815" si="972">M816</f>
        <v>0</v>
      </c>
      <c r="N815" s="9">
        <f t="shared" ref="N815" si="973">N816</f>
        <v>200</v>
      </c>
    </row>
    <row r="816" spans="1:14" ht="31.5" outlineLevel="2" x14ac:dyDescent="0.25">
      <c r="A816" s="263" t="s">
        <v>604</v>
      </c>
      <c r="B816" s="263" t="s">
        <v>606</v>
      </c>
      <c r="C816" s="202" t="s">
        <v>625</v>
      </c>
      <c r="D816" s="12" t="s">
        <v>70</v>
      </c>
      <c r="E816" s="243" t="s">
        <v>446</v>
      </c>
      <c r="F816" s="11">
        <v>200</v>
      </c>
      <c r="G816" s="11"/>
      <c r="H816" s="11">
        <f>SUM(F816:G816)</f>
        <v>200</v>
      </c>
      <c r="I816" s="11">
        <v>200</v>
      </c>
      <c r="J816" s="11"/>
      <c r="K816" s="11">
        <f>SUM(I816:J816)</f>
        <v>200</v>
      </c>
      <c r="L816" s="11">
        <v>200</v>
      </c>
      <c r="M816" s="11"/>
      <c r="N816" s="11">
        <f>SUM(L816:M816)</f>
        <v>200</v>
      </c>
    </row>
    <row r="817" spans="1:14" ht="47.25" outlineLevel="2" x14ac:dyDescent="0.25">
      <c r="A817" s="271" t="s">
        <v>604</v>
      </c>
      <c r="B817" s="271" t="s">
        <v>606</v>
      </c>
      <c r="C817" s="271" t="s">
        <v>860</v>
      </c>
      <c r="D817" s="271"/>
      <c r="E817" s="246" t="s">
        <v>428</v>
      </c>
      <c r="F817" s="11"/>
      <c r="G817" s="9">
        <f t="shared" si="968"/>
        <v>1800.6475000000003</v>
      </c>
      <c r="H817" s="9">
        <f t="shared" si="968"/>
        <v>1800.6475000000003</v>
      </c>
      <c r="I817" s="11"/>
      <c r="J817" s="11"/>
      <c r="K817" s="11"/>
      <c r="L817" s="11"/>
      <c r="M817" s="11"/>
      <c r="N817" s="11"/>
    </row>
    <row r="818" spans="1:14" ht="31.5" outlineLevel="2" x14ac:dyDescent="0.25">
      <c r="A818" s="275" t="s">
        <v>604</v>
      </c>
      <c r="B818" s="275" t="s">
        <v>606</v>
      </c>
      <c r="C818" s="275" t="s">
        <v>860</v>
      </c>
      <c r="D818" s="275" t="s">
        <v>70</v>
      </c>
      <c r="E818" s="253" t="s">
        <v>71</v>
      </c>
      <c r="F818" s="11"/>
      <c r="G818" s="13">
        <v>1800.6475000000003</v>
      </c>
      <c r="H818" s="13">
        <f>SUM(F818:G818)</f>
        <v>1800.6475000000003</v>
      </c>
      <c r="I818" s="11"/>
      <c r="J818" s="11"/>
      <c r="K818" s="11"/>
      <c r="L818" s="11"/>
      <c r="M818" s="11"/>
      <c r="N818" s="11"/>
    </row>
    <row r="819" spans="1:14" ht="47.25" outlineLevel="2" x14ac:dyDescent="0.25">
      <c r="A819" s="272" t="s">
        <v>604</v>
      </c>
      <c r="B819" s="272" t="s">
        <v>606</v>
      </c>
      <c r="C819" s="272" t="s">
        <v>860</v>
      </c>
      <c r="D819" s="272"/>
      <c r="E819" s="254" t="s">
        <v>441</v>
      </c>
      <c r="F819" s="11"/>
      <c r="G819" s="23">
        <f t="shared" si="968"/>
        <v>5401.9425000000001</v>
      </c>
      <c r="H819" s="23">
        <f t="shared" si="968"/>
        <v>5401.9425000000001</v>
      </c>
      <c r="I819" s="11"/>
      <c r="J819" s="11"/>
      <c r="K819" s="11"/>
      <c r="L819" s="11"/>
      <c r="M819" s="11"/>
      <c r="N819" s="11"/>
    </row>
    <row r="820" spans="1:14" ht="31.5" outlineLevel="2" x14ac:dyDescent="0.25">
      <c r="A820" s="273" t="s">
        <v>604</v>
      </c>
      <c r="B820" s="273" t="s">
        <v>606</v>
      </c>
      <c r="C820" s="273" t="s">
        <v>860</v>
      </c>
      <c r="D820" s="273" t="s">
        <v>70</v>
      </c>
      <c r="E820" s="248" t="s">
        <v>71</v>
      </c>
      <c r="F820" s="11"/>
      <c r="G820" s="34">
        <v>5401.9425000000001</v>
      </c>
      <c r="H820" s="34">
        <f>SUM(F820:G820)</f>
        <v>5401.9425000000001</v>
      </c>
      <c r="I820" s="11"/>
      <c r="J820" s="11"/>
      <c r="K820" s="11"/>
      <c r="L820" s="11"/>
      <c r="M820" s="11"/>
      <c r="N820" s="11"/>
    </row>
    <row r="821" spans="1:14" ht="31.5" outlineLevel="3" x14ac:dyDescent="0.25">
      <c r="A821" s="262" t="s">
        <v>604</v>
      </c>
      <c r="B821" s="262" t="s">
        <v>606</v>
      </c>
      <c r="C821" s="262" t="s">
        <v>362</v>
      </c>
      <c r="D821" s="262"/>
      <c r="E821" s="236" t="s">
        <v>363</v>
      </c>
      <c r="F821" s="9">
        <f t="shared" ref="F821:N821" si="974">F822</f>
        <v>42900</v>
      </c>
      <c r="G821" s="9">
        <f t="shared" si="974"/>
        <v>0</v>
      </c>
      <c r="H821" s="9">
        <f t="shared" si="974"/>
        <v>42900</v>
      </c>
      <c r="I821" s="9">
        <f t="shared" si="974"/>
        <v>42900</v>
      </c>
      <c r="J821" s="9">
        <f t="shared" si="974"/>
        <v>0</v>
      </c>
      <c r="K821" s="9">
        <f t="shared" si="974"/>
        <v>42900</v>
      </c>
      <c r="L821" s="9">
        <f t="shared" si="974"/>
        <v>42900</v>
      </c>
      <c r="M821" s="9">
        <f t="shared" si="974"/>
        <v>0</v>
      </c>
      <c r="N821" s="9">
        <f t="shared" si="974"/>
        <v>42900</v>
      </c>
    </row>
    <row r="822" spans="1:14" ht="15.75" outlineLevel="4" x14ac:dyDescent="0.25">
      <c r="A822" s="262" t="s">
        <v>604</v>
      </c>
      <c r="B822" s="262" t="s">
        <v>606</v>
      </c>
      <c r="C822" s="262" t="s">
        <v>364</v>
      </c>
      <c r="D822" s="262"/>
      <c r="E822" s="236" t="s">
        <v>608</v>
      </c>
      <c r="F822" s="9">
        <f>F823+F825</f>
        <v>42900</v>
      </c>
      <c r="G822" s="9">
        <f t="shared" ref="G822:H822" si="975">G823+G825</f>
        <v>0</v>
      </c>
      <c r="H822" s="9">
        <f t="shared" si="975"/>
        <v>42900</v>
      </c>
      <c r="I822" s="9">
        <f t="shared" ref="I822:L822" si="976">I823+I825</f>
        <v>42900</v>
      </c>
      <c r="J822" s="9">
        <f t="shared" ref="J822" si="977">J823+J825</f>
        <v>0</v>
      </c>
      <c r="K822" s="9">
        <f t="shared" ref="K822" si="978">K823+K825</f>
        <v>42900</v>
      </c>
      <c r="L822" s="9">
        <f t="shared" si="976"/>
        <v>42900</v>
      </c>
      <c r="M822" s="9">
        <f t="shared" ref="M822" si="979">M823+M825</f>
        <v>0</v>
      </c>
      <c r="N822" s="9">
        <f t="shared" ref="N822" si="980">N823+N825</f>
        <v>42900</v>
      </c>
    </row>
    <row r="823" spans="1:14" ht="31.5" outlineLevel="5" x14ac:dyDescent="0.25">
      <c r="A823" s="262" t="s">
        <v>604</v>
      </c>
      <c r="B823" s="262" t="s">
        <v>606</v>
      </c>
      <c r="C823" s="262" t="s">
        <v>365</v>
      </c>
      <c r="D823" s="262"/>
      <c r="E823" s="236" t="s">
        <v>427</v>
      </c>
      <c r="F823" s="9">
        <f t="shared" ref="F823:N823" si="981">F824</f>
        <v>12900</v>
      </c>
      <c r="G823" s="9">
        <f t="shared" si="981"/>
        <v>0</v>
      </c>
      <c r="H823" s="9">
        <f t="shared" si="981"/>
        <v>12900</v>
      </c>
      <c r="I823" s="9">
        <f t="shared" si="981"/>
        <v>12900</v>
      </c>
      <c r="J823" s="9">
        <f t="shared" si="981"/>
        <v>0</v>
      </c>
      <c r="K823" s="9">
        <f t="shared" si="981"/>
        <v>12900</v>
      </c>
      <c r="L823" s="9">
        <f t="shared" si="981"/>
        <v>12900</v>
      </c>
      <c r="M823" s="9">
        <f t="shared" si="981"/>
        <v>0</v>
      </c>
      <c r="N823" s="9">
        <f t="shared" si="981"/>
        <v>12900</v>
      </c>
    </row>
    <row r="824" spans="1:14" ht="31.5" outlineLevel="7" x14ac:dyDescent="0.25">
      <c r="A824" s="263" t="s">
        <v>604</v>
      </c>
      <c r="B824" s="263" t="s">
        <v>606</v>
      </c>
      <c r="C824" s="263" t="s">
        <v>365</v>
      </c>
      <c r="D824" s="263" t="s">
        <v>70</v>
      </c>
      <c r="E824" s="155" t="s">
        <v>71</v>
      </c>
      <c r="F824" s="11">
        <v>12900</v>
      </c>
      <c r="G824" s="11"/>
      <c r="H824" s="11">
        <f>SUM(F824:G824)</f>
        <v>12900</v>
      </c>
      <c r="I824" s="11">
        <v>12900</v>
      </c>
      <c r="J824" s="11"/>
      <c r="K824" s="11">
        <f>SUM(I824:J824)</f>
        <v>12900</v>
      </c>
      <c r="L824" s="11">
        <v>12900</v>
      </c>
      <c r="M824" s="11"/>
      <c r="N824" s="11">
        <f>SUM(L824:M824)</f>
        <v>12900</v>
      </c>
    </row>
    <row r="825" spans="1:14" s="35" customFormat="1" ht="31.5" outlineLevel="5" x14ac:dyDescent="0.25">
      <c r="A825" s="264" t="s">
        <v>604</v>
      </c>
      <c r="B825" s="264" t="s">
        <v>606</v>
      </c>
      <c r="C825" s="264" t="s">
        <v>365</v>
      </c>
      <c r="D825" s="264"/>
      <c r="E825" s="238" t="s">
        <v>438</v>
      </c>
      <c r="F825" s="23">
        <f t="shared" ref="F825:N825" si="982">F826</f>
        <v>30000</v>
      </c>
      <c r="G825" s="23">
        <f t="shared" si="982"/>
        <v>0</v>
      </c>
      <c r="H825" s="23">
        <f t="shared" si="982"/>
        <v>30000</v>
      </c>
      <c r="I825" s="23">
        <f t="shared" si="982"/>
        <v>30000</v>
      </c>
      <c r="J825" s="23">
        <f t="shared" si="982"/>
        <v>0</v>
      </c>
      <c r="K825" s="23">
        <f t="shared" si="982"/>
        <v>30000</v>
      </c>
      <c r="L825" s="23">
        <f t="shared" si="982"/>
        <v>30000</v>
      </c>
      <c r="M825" s="23">
        <f t="shared" si="982"/>
        <v>0</v>
      </c>
      <c r="N825" s="23">
        <f t="shared" si="982"/>
        <v>30000</v>
      </c>
    </row>
    <row r="826" spans="1:14" s="35" customFormat="1" ht="31.5" outlineLevel="7" x14ac:dyDescent="0.25">
      <c r="A826" s="265" t="s">
        <v>604</v>
      </c>
      <c r="B826" s="265" t="s">
        <v>606</v>
      </c>
      <c r="C826" s="265" t="s">
        <v>365</v>
      </c>
      <c r="D826" s="265" t="s">
        <v>70</v>
      </c>
      <c r="E826" s="239" t="s">
        <v>71</v>
      </c>
      <c r="F826" s="24">
        <v>30000</v>
      </c>
      <c r="G826" s="24"/>
      <c r="H826" s="24">
        <f>SUM(F826:G826)</f>
        <v>30000</v>
      </c>
      <c r="I826" s="24">
        <v>30000</v>
      </c>
      <c r="J826" s="24"/>
      <c r="K826" s="24">
        <f>SUM(I826:J826)</f>
        <v>30000</v>
      </c>
      <c r="L826" s="24">
        <v>30000</v>
      </c>
      <c r="M826" s="24"/>
      <c r="N826" s="24">
        <f>SUM(L826:M826)</f>
        <v>30000</v>
      </c>
    </row>
    <row r="827" spans="1:14" ht="31.5" outlineLevel="3" x14ac:dyDescent="0.25">
      <c r="A827" s="262" t="s">
        <v>604</v>
      </c>
      <c r="B827" s="262" t="s">
        <v>606</v>
      </c>
      <c r="C827" s="262" t="s">
        <v>350</v>
      </c>
      <c r="D827" s="262"/>
      <c r="E827" s="236" t="s">
        <v>351</v>
      </c>
      <c r="F827" s="9">
        <f t="shared" ref="F827:N827" si="983">F828</f>
        <v>109825.2</v>
      </c>
      <c r="G827" s="9">
        <f t="shared" si="983"/>
        <v>0</v>
      </c>
      <c r="H827" s="9">
        <f t="shared" si="983"/>
        <v>109825.2</v>
      </c>
      <c r="I827" s="9">
        <f t="shared" si="983"/>
        <v>109825.2</v>
      </c>
      <c r="J827" s="9">
        <f t="shared" si="983"/>
        <v>0</v>
      </c>
      <c r="K827" s="9">
        <f t="shared" si="983"/>
        <v>109825.2</v>
      </c>
      <c r="L827" s="9">
        <f>L828</f>
        <v>109825.2</v>
      </c>
      <c r="M827" s="9">
        <f t="shared" si="983"/>
        <v>0</v>
      </c>
      <c r="N827" s="9">
        <f t="shared" si="983"/>
        <v>109825.2</v>
      </c>
    </row>
    <row r="828" spans="1:14" ht="31.5" outlineLevel="4" x14ac:dyDescent="0.25">
      <c r="A828" s="262" t="s">
        <v>604</v>
      </c>
      <c r="B828" s="262" t="s">
        <v>606</v>
      </c>
      <c r="C828" s="262" t="s">
        <v>352</v>
      </c>
      <c r="D828" s="262"/>
      <c r="E828" s="236" t="s">
        <v>39</v>
      </c>
      <c r="F828" s="9">
        <f t="shared" ref="F828:N828" si="984">F829+F831+F833+F835+F837</f>
        <v>109825.2</v>
      </c>
      <c r="G828" s="9">
        <f t="shared" ref="G828:H828" si="985">G829+G831+G833+G835+G837</f>
        <v>0</v>
      </c>
      <c r="H828" s="9">
        <f t="shared" si="985"/>
        <v>109825.2</v>
      </c>
      <c r="I828" s="9">
        <f t="shared" si="984"/>
        <v>109825.2</v>
      </c>
      <c r="J828" s="9">
        <f t="shared" si="984"/>
        <v>0</v>
      </c>
      <c r="K828" s="9">
        <f t="shared" si="984"/>
        <v>109825.2</v>
      </c>
      <c r="L828" s="9">
        <f t="shared" si="984"/>
        <v>109825.2</v>
      </c>
      <c r="M828" s="9">
        <f t="shared" si="984"/>
        <v>0</v>
      </c>
      <c r="N828" s="9">
        <f t="shared" si="984"/>
        <v>109825.2</v>
      </c>
    </row>
    <row r="829" spans="1:14" ht="15.75" outlineLevel="5" x14ac:dyDescent="0.25">
      <c r="A829" s="262" t="s">
        <v>604</v>
      </c>
      <c r="B829" s="262" t="s">
        <v>606</v>
      </c>
      <c r="C829" s="262" t="s">
        <v>366</v>
      </c>
      <c r="D829" s="262"/>
      <c r="E829" s="236" t="s">
        <v>367</v>
      </c>
      <c r="F829" s="9">
        <f t="shared" ref="F829:N829" si="986">F830</f>
        <v>43536.5</v>
      </c>
      <c r="G829" s="9">
        <f t="shared" si="986"/>
        <v>0</v>
      </c>
      <c r="H829" s="9">
        <f t="shared" si="986"/>
        <v>43536.5</v>
      </c>
      <c r="I829" s="9">
        <f t="shared" si="986"/>
        <v>43536.5</v>
      </c>
      <c r="J829" s="9">
        <f t="shared" si="986"/>
        <v>0</v>
      </c>
      <c r="K829" s="9">
        <f t="shared" si="986"/>
        <v>43536.5</v>
      </c>
      <c r="L829" s="9">
        <f>L830</f>
        <v>43536.5</v>
      </c>
      <c r="M829" s="9">
        <f t="shared" si="986"/>
        <v>0</v>
      </c>
      <c r="N829" s="9">
        <f t="shared" si="986"/>
        <v>43536.5</v>
      </c>
    </row>
    <row r="830" spans="1:14" ht="31.5" outlineLevel="7" x14ac:dyDescent="0.25">
      <c r="A830" s="263" t="s">
        <v>604</v>
      </c>
      <c r="B830" s="263" t="s">
        <v>606</v>
      </c>
      <c r="C830" s="263" t="s">
        <v>366</v>
      </c>
      <c r="D830" s="263" t="s">
        <v>70</v>
      </c>
      <c r="E830" s="155" t="s">
        <v>71</v>
      </c>
      <c r="F830" s="11">
        <v>43536.5</v>
      </c>
      <c r="G830" s="11"/>
      <c r="H830" s="11">
        <f>SUM(F830:G830)</f>
        <v>43536.5</v>
      </c>
      <c r="I830" s="11">
        <v>43536.5</v>
      </c>
      <c r="J830" s="11"/>
      <c r="K830" s="11">
        <f>SUM(I830:J830)</f>
        <v>43536.5</v>
      </c>
      <c r="L830" s="11">
        <v>43536.5</v>
      </c>
      <c r="M830" s="11"/>
      <c r="N830" s="11">
        <f>SUM(L830:M830)</f>
        <v>43536.5</v>
      </c>
    </row>
    <row r="831" spans="1:14" ht="15.75" outlineLevel="5" x14ac:dyDescent="0.25">
      <c r="A831" s="262" t="s">
        <v>604</v>
      </c>
      <c r="B831" s="262" t="s">
        <v>606</v>
      </c>
      <c r="C831" s="262" t="s">
        <v>368</v>
      </c>
      <c r="D831" s="262"/>
      <c r="E831" s="236" t="s">
        <v>369</v>
      </c>
      <c r="F831" s="9">
        <f t="shared" ref="F831:N831" si="987">F832</f>
        <v>26037.5</v>
      </c>
      <c r="G831" s="9">
        <f t="shared" si="987"/>
        <v>0</v>
      </c>
      <c r="H831" s="9">
        <f t="shared" si="987"/>
        <v>26037.5</v>
      </c>
      <c r="I831" s="9">
        <f t="shared" si="987"/>
        <v>26037.5</v>
      </c>
      <c r="J831" s="9">
        <f t="shared" si="987"/>
        <v>0</v>
      </c>
      <c r="K831" s="9">
        <f t="shared" si="987"/>
        <v>26037.5</v>
      </c>
      <c r="L831" s="9">
        <f t="shared" si="987"/>
        <v>26037.5</v>
      </c>
      <c r="M831" s="9">
        <f t="shared" si="987"/>
        <v>0</v>
      </c>
      <c r="N831" s="9">
        <f t="shared" si="987"/>
        <v>26037.5</v>
      </c>
    </row>
    <row r="832" spans="1:14" ht="31.5" outlineLevel="7" x14ac:dyDescent="0.25">
      <c r="A832" s="263" t="s">
        <v>604</v>
      </c>
      <c r="B832" s="263" t="s">
        <v>606</v>
      </c>
      <c r="C832" s="263" t="s">
        <v>368</v>
      </c>
      <c r="D832" s="263" t="s">
        <v>70</v>
      </c>
      <c r="E832" s="155" t="s">
        <v>71</v>
      </c>
      <c r="F832" s="11">
        <v>26037.5</v>
      </c>
      <c r="G832" s="11"/>
      <c r="H832" s="11">
        <f>SUM(F832:G832)</f>
        <v>26037.5</v>
      </c>
      <c r="I832" s="11">
        <v>26037.5</v>
      </c>
      <c r="J832" s="11"/>
      <c r="K832" s="11">
        <f>SUM(I832:J832)</f>
        <v>26037.5</v>
      </c>
      <c r="L832" s="11">
        <v>26037.5</v>
      </c>
      <c r="M832" s="11"/>
      <c r="N832" s="11">
        <f>SUM(L832:M832)</f>
        <v>26037.5</v>
      </c>
    </row>
    <row r="833" spans="1:14" ht="31.5" outlineLevel="5" x14ac:dyDescent="0.25">
      <c r="A833" s="262" t="s">
        <v>604</v>
      </c>
      <c r="B833" s="262" t="s">
        <v>606</v>
      </c>
      <c r="C833" s="262" t="s">
        <v>370</v>
      </c>
      <c r="D833" s="262"/>
      <c r="E833" s="236" t="s">
        <v>371</v>
      </c>
      <c r="F833" s="9">
        <f t="shared" ref="F833:N833" si="988">F834</f>
        <v>39651.199999999997</v>
      </c>
      <c r="G833" s="9">
        <f t="shared" si="988"/>
        <v>0</v>
      </c>
      <c r="H833" s="9">
        <f t="shared" si="988"/>
        <v>39651.199999999997</v>
      </c>
      <c r="I833" s="9">
        <f t="shared" si="988"/>
        <v>39651.199999999997</v>
      </c>
      <c r="J833" s="9">
        <f t="shared" si="988"/>
        <v>0</v>
      </c>
      <c r="K833" s="9">
        <f t="shared" si="988"/>
        <v>39651.199999999997</v>
      </c>
      <c r="L833" s="9">
        <f t="shared" si="988"/>
        <v>39651.199999999997</v>
      </c>
      <c r="M833" s="9">
        <f t="shared" si="988"/>
        <v>0</v>
      </c>
      <c r="N833" s="9">
        <f t="shared" si="988"/>
        <v>39651.199999999997</v>
      </c>
    </row>
    <row r="834" spans="1:14" ht="31.5" outlineLevel="7" x14ac:dyDescent="0.25">
      <c r="A834" s="263" t="s">
        <v>604</v>
      </c>
      <c r="B834" s="263" t="s">
        <v>606</v>
      </c>
      <c r="C834" s="263" t="s">
        <v>370</v>
      </c>
      <c r="D834" s="263" t="s">
        <v>70</v>
      </c>
      <c r="E834" s="155" t="s">
        <v>71</v>
      </c>
      <c r="F834" s="11">
        <v>39651.199999999997</v>
      </c>
      <c r="G834" s="11"/>
      <c r="H834" s="11">
        <f>SUM(F834:G834)</f>
        <v>39651.199999999997</v>
      </c>
      <c r="I834" s="11">
        <v>39651.199999999997</v>
      </c>
      <c r="J834" s="11"/>
      <c r="K834" s="11">
        <f>SUM(I834:J834)</f>
        <v>39651.199999999997</v>
      </c>
      <c r="L834" s="11">
        <v>39651.199999999997</v>
      </c>
      <c r="M834" s="11"/>
      <c r="N834" s="11">
        <f>SUM(L834:M834)</f>
        <v>39651.199999999997</v>
      </c>
    </row>
    <row r="835" spans="1:14" ht="31.5" outlineLevel="5" x14ac:dyDescent="0.25">
      <c r="A835" s="262" t="s">
        <v>604</v>
      </c>
      <c r="B835" s="262" t="s">
        <v>606</v>
      </c>
      <c r="C835" s="262" t="s">
        <v>372</v>
      </c>
      <c r="D835" s="262"/>
      <c r="E835" s="236" t="s">
        <v>373</v>
      </c>
      <c r="F835" s="9">
        <f t="shared" ref="F835:N835" si="989">F836</f>
        <v>50</v>
      </c>
      <c r="G835" s="9">
        <f t="shared" si="989"/>
        <v>0</v>
      </c>
      <c r="H835" s="9">
        <f t="shared" si="989"/>
        <v>50</v>
      </c>
      <c r="I835" s="9">
        <f t="shared" si="989"/>
        <v>50</v>
      </c>
      <c r="J835" s="9">
        <f t="shared" si="989"/>
        <v>0</v>
      </c>
      <c r="K835" s="9">
        <f t="shared" si="989"/>
        <v>50</v>
      </c>
      <c r="L835" s="9">
        <f t="shared" si="989"/>
        <v>50</v>
      </c>
      <c r="M835" s="9">
        <f t="shared" si="989"/>
        <v>0</v>
      </c>
      <c r="N835" s="9">
        <f t="shared" si="989"/>
        <v>50</v>
      </c>
    </row>
    <row r="836" spans="1:14" ht="31.5" outlineLevel="7" x14ac:dyDescent="0.25">
      <c r="A836" s="263" t="s">
        <v>604</v>
      </c>
      <c r="B836" s="263" t="s">
        <v>606</v>
      </c>
      <c r="C836" s="263" t="s">
        <v>372</v>
      </c>
      <c r="D836" s="263" t="s">
        <v>70</v>
      </c>
      <c r="E836" s="155" t="s">
        <v>71</v>
      </c>
      <c r="F836" s="11">
        <v>50</v>
      </c>
      <c r="G836" s="11"/>
      <c r="H836" s="11">
        <f>SUM(F836:G836)</f>
        <v>50</v>
      </c>
      <c r="I836" s="11">
        <v>50</v>
      </c>
      <c r="J836" s="11"/>
      <c r="K836" s="11">
        <f>SUM(I836:J836)</f>
        <v>50</v>
      </c>
      <c r="L836" s="11">
        <v>50</v>
      </c>
      <c r="M836" s="11"/>
      <c r="N836" s="11">
        <f>SUM(L836:M836)</f>
        <v>50</v>
      </c>
    </row>
    <row r="837" spans="1:14" ht="31.5" outlineLevel="5" x14ac:dyDescent="0.25">
      <c r="A837" s="262" t="s">
        <v>604</v>
      </c>
      <c r="B837" s="262" t="s">
        <v>606</v>
      </c>
      <c r="C837" s="262" t="s">
        <v>374</v>
      </c>
      <c r="D837" s="262"/>
      <c r="E837" s="236" t="s">
        <v>375</v>
      </c>
      <c r="F837" s="9">
        <f t="shared" ref="F837:N837" si="990">F838</f>
        <v>550</v>
      </c>
      <c r="G837" s="9">
        <f t="shared" si="990"/>
        <v>0</v>
      </c>
      <c r="H837" s="9">
        <f t="shared" si="990"/>
        <v>550</v>
      </c>
      <c r="I837" s="9">
        <f t="shared" si="990"/>
        <v>550</v>
      </c>
      <c r="J837" s="9">
        <f t="shared" si="990"/>
        <v>0</v>
      </c>
      <c r="K837" s="9">
        <f t="shared" si="990"/>
        <v>550</v>
      </c>
      <c r="L837" s="9">
        <f t="shared" si="990"/>
        <v>550</v>
      </c>
      <c r="M837" s="9">
        <f t="shared" si="990"/>
        <v>0</v>
      </c>
      <c r="N837" s="9">
        <f t="shared" si="990"/>
        <v>550</v>
      </c>
    </row>
    <row r="838" spans="1:14" ht="31.5" outlineLevel="7" x14ac:dyDescent="0.25">
      <c r="A838" s="263" t="s">
        <v>604</v>
      </c>
      <c r="B838" s="263" t="s">
        <v>606</v>
      </c>
      <c r="C838" s="263" t="s">
        <v>374</v>
      </c>
      <c r="D838" s="263" t="s">
        <v>70</v>
      </c>
      <c r="E838" s="155" t="s">
        <v>71</v>
      </c>
      <c r="F838" s="11">
        <v>550</v>
      </c>
      <c r="G838" s="11"/>
      <c r="H838" s="11">
        <f>SUM(F838:G838)</f>
        <v>550</v>
      </c>
      <c r="I838" s="11">
        <v>550</v>
      </c>
      <c r="J838" s="11"/>
      <c r="K838" s="11">
        <f>SUM(I838:J838)</f>
        <v>550</v>
      </c>
      <c r="L838" s="11">
        <v>550</v>
      </c>
      <c r="M838" s="11"/>
      <c r="N838" s="11">
        <f>SUM(L838:M838)</f>
        <v>550</v>
      </c>
    </row>
    <row r="839" spans="1:14" ht="15.75" outlineLevel="1" x14ac:dyDescent="0.25">
      <c r="A839" s="262" t="s">
        <v>604</v>
      </c>
      <c r="B839" s="262" t="s">
        <v>576</v>
      </c>
      <c r="C839" s="262"/>
      <c r="D839" s="262"/>
      <c r="E839" s="236" t="s">
        <v>577</v>
      </c>
      <c r="F839" s="9">
        <f>F840+F855</f>
        <v>21797.199999999997</v>
      </c>
      <c r="G839" s="9">
        <f t="shared" ref="G839:H839" si="991">G840+G855</f>
        <v>0</v>
      </c>
      <c r="H839" s="9">
        <f t="shared" si="991"/>
        <v>21797.199999999997</v>
      </c>
      <c r="I839" s="9">
        <f>I840+I855</f>
        <v>21442</v>
      </c>
      <c r="J839" s="9">
        <f t="shared" ref="J839" si="992">J840+J855</f>
        <v>0</v>
      </c>
      <c r="K839" s="9">
        <f t="shared" ref="K839" si="993">K840+K855</f>
        <v>21442</v>
      </c>
      <c r="L839" s="9">
        <f>L840+L855</f>
        <v>21491.899999999998</v>
      </c>
      <c r="M839" s="9">
        <f t="shared" ref="M839" si="994">M840+M855</f>
        <v>0</v>
      </c>
      <c r="N839" s="9">
        <f t="shared" ref="N839" si="995">N840+N855</f>
        <v>21491.899999999998</v>
      </c>
    </row>
    <row r="840" spans="1:14" ht="31.5" outlineLevel="2" x14ac:dyDescent="0.25">
      <c r="A840" s="262" t="s">
        <v>604</v>
      </c>
      <c r="B840" s="262" t="s">
        <v>576</v>
      </c>
      <c r="C840" s="262" t="s">
        <v>166</v>
      </c>
      <c r="D840" s="262"/>
      <c r="E840" s="236" t="s">
        <v>167</v>
      </c>
      <c r="F840" s="9">
        <f>F841+F847</f>
        <v>21644.199999999997</v>
      </c>
      <c r="G840" s="9">
        <f t="shared" ref="G840:H840" si="996">G841+G847</f>
        <v>0</v>
      </c>
      <c r="H840" s="9">
        <f t="shared" si="996"/>
        <v>21644.199999999997</v>
      </c>
      <c r="I840" s="9">
        <f>I841+I847</f>
        <v>21289</v>
      </c>
      <c r="J840" s="9">
        <f t="shared" ref="J840" si="997">J841+J847</f>
        <v>0</v>
      </c>
      <c r="K840" s="9">
        <f t="shared" ref="K840" si="998">K841+K847</f>
        <v>21289</v>
      </c>
      <c r="L840" s="9">
        <f>L841+L847</f>
        <v>21338.899999999998</v>
      </c>
      <c r="M840" s="9">
        <f t="shared" ref="M840" si="999">M841+M847</f>
        <v>0</v>
      </c>
      <c r="N840" s="9">
        <f t="shared" ref="N840" si="1000">N841+N847</f>
        <v>21338.899999999998</v>
      </c>
    </row>
    <row r="841" spans="1:14" ht="15.75" outlineLevel="3" x14ac:dyDescent="0.25">
      <c r="A841" s="262" t="s">
        <v>604</v>
      </c>
      <c r="B841" s="262" t="s">
        <v>576</v>
      </c>
      <c r="C841" s="262" t="s">
        <v>242</v>
      </c>
      <c r="D841" s="262"/>
      <c r="E841" s="236" t="s">
        <v>243</v>
      </c>
      <c r="F841" s="9">
        <f t="shared" ref="F841:N841" si="1001">F842</f>
        <v>3010</v>
      </c>
      <c r="G841" s="9">
        <f t="shared" si="1001"/>
        <v>0</v>
      </c>
      <c r="H841" s="9">
        <f t="shared" si="1001"/>
        <v>3010</v>
      </c>
      <c r="I841" s="9">
        <f t="shared" si="1001"/>
        <v>2317.5</v>
      </c>
      <c r="J841" s="9">
        <f t="shared" si="1001"/>
        <v>0</v>
      </c>
      <c r="K841" s="9">
        <f t="shared" si="1001"/>
        <v>2317.5</v>
      </c>
      <c r="L841" s="9">
        <f>L842</f>
        <v>2016.7</v>
      </c>
      <c r="M841" s="9">
        <f t="shared" si="1001"/>
        <v>0</v>
      </c>
      <c r="N841" s="9">
        <f t="shared" si="1001"/>
        <v>2016.7</v>
      </c>
    </row>
    <row r="842" spans="1:14" ht="31.5" outlineLevel="4" x14ac:dyDescent="0.25">
      <c r="A842" s="262" t="s">
        <v>604</v>
      </c>
      <c r="B842" s="262" t="s">
        <v>576</v>
      </c>
      <c r="C842" s="262" t="s">
        <v>244</v>
      </c>
      <c r="D842" s="262"/>
      <c r="E842" s="236" t="s">
        <v>455</v>
      </c>
      <c r="F842" s="9">
        <f>F843+F845</f>
        <v>3010</v>
      </c>
      <c r="G842" s="9">
        <f t="shared" ref="G842:H842" si="1002">G843+G845</f>
        <v>0</v>
      </c>
      <c r="H842" s="9">
        <f t="shared" si="1002"/>
        <v>3010</v>
      </c>
      <c r="I842" s="9">
        <f>I843+I845</f>
        <v>2317.5</v>
      </c>
      <c r="J842" s="9">
        <f t="shared" ref="J842" si="1003">J843+J845</f>
        <v>0</v>
      </c>
      <c r="K842" s="9">
        <f t="shared" ref="K842" si="1004">K843+K845</f>
        <v>2317.5</v>
      </c>
      <c r="L842" s="9">
        <f>L843+L845</f>
        <v>2016.7</v>
      </c>
      <c r="M842" s="9">
        <f t="shared" ref="M842" si="1005">M843+M845</f>
        <v>0</v>
      </c>
      <c r="N842" s="9">
        <f t="shared" ref="N842" si="1006">N843+N845</f>
        <v>2016.7</v>
      </c>
    </row>
    <row r="843" spans="1:14" ht="15.75" outlineLevel="5" x14ac:dyDescent="0.25">
      <c r="A843" s="262" t="s">
        <v>604</v>
      </c>
      <c r="B843" s="262" t="s">
        <v>576</v>
      </c>
      <c r="C843" s="262" t="s">
        <v>376</v>
      </c>
      <c r="D843" s="262"/>
      <c r="E843" s="236" t="s">
        <v>377</v>
      </c>
      <c r="F843" s="9">
        <f t="shared" ref="F843:N843" si="1007">F844</f>
        <v>2750</v>
      </c>
      <c r="G843" s="9">
        <f t="shared" si="1007"/>
        <v>0</v>
      </c>
      <c r="H843" s="9">
        <f t="shared" si="1007"/>
        <v>2750</v>
      </c>
      <c r="I843" s="9">
        <f t="shared" si="1007"/>
        <v>2117.5</v>
      </c>
      <c r="J843" s="9">
        <f t="shared" si="1007"/>
        <v>0</v>
      </c>
      <c r="K843" s="9">
        <f t="shared" si="1007"/>
        <v>2117.5</v>
      </c>
      <c r="L843" s="9">
        <f>L844</f>
        <v>1842.5</v>
      </c>
      <c r="M843" s="9">
        <f t="shared" si="1007"/>
        <v>0</v>
      </c>
      <c r="N843" s="9">
        <f t="shared" si="1007"/>
        <v>1842.5</v>
      </c>
    </row>
    <row r="844" spans="1:14" ht="15.75" outlineLevel="7" x14ac:dyDescent="0.25">
      <c r="A844" s="263" t="s">
        <v>604</v>
      </c>
      <c r="B844" s="263" t="s">
        <v>576</v>
      </c>
      <c r="C844" s="263" t="s">
        <v>376</v>
      </c>
      <c r="D844" s="263" t="s">
        <v>7</v>
      </c>
      <c r="E844" s="155" t="s">
        <v>8</v>
      </c>
      <c r="F844" s="11">
        <v>2750</v>
      </c>
      <c r="G844" s="11"/>
      <c r="H844" s="11">
        <f>SUM(F844:G844)</f>
        <v>2750</v>
      </c>
      <c r="I844" s="11">
        <v>2117.5</v>
      </c>
      <c r="J844" s="11"/>
      <c r="K844" s="11">
        <f>SUM(I844:J844)</f>
        <v>2117.5</v>
      </c>
      <c r="L844" s="11">
        <v>1842.5</v>
      </c>
      <c r="M844" s="11"/>
      <c r="N844" s="11">
        <f>SUM(L844:M844)</f>
        <v>1842.5</v>
      </c>
    </row>
    <row r="845" spans="1:14" ht="15.75" outlineLevel="5" x14ac:dyDescent="0.25">
      <c r="A845" s="262" t="s">
        <v>604</v>
      </c>
      <c r="B845" s="262" t="s">
        <v>576</v>
      </c>
      <c r="C845" s="262" t="s">
        <v>378</v>
      </c>
      <c r="D845" s="262"/>
      <c r="E845" s="236" t="s">
        <v>379</v>
      </c>
      <c r="F845" s="9">
        <f t="shared" ref="F845:N845" si="1008">F846</f>
        <v>260</v>
      </c>
      <c r="G845" s="9">
        <f t="shared" si="1008"/>
        <v>0</v>
      </c>
      <c r="H845" s="9">
        <f t="shared" si="1008"/>
        <v>260</v>
      </c>
      <c r="I845" s="9">
        <f t="shared" si="1008"/>
        <v>200</v>
      </c>
      <c r="J845" s="9">
        <f t="shared" si="1008"/>
        <v>0</v>
      </c>
      <c r="K845" s="9">
        <f t="shared" si="1008"/>
        <v>200</v>
      </c>
      <c r="L845" s="9">
        <f t="shared" si="1008"/>
        <v>174.2</v>
      </c>
      <c r="M845" s="9">
        <f t="shared" si="1008"/>
        <v>0</v>
      </c>
      <c r="N845" s="9">
        <f t="shared" si="1008"/>
        <v>174.2</v>
      </c>
    </row>
    <row r="846" spans="1:14" ht="15.75" outlineLevel="7" x14ac:dyDescent="0.25">
      <c r="A846" s="263" t="s">
        <v>604</v>
      </c>
      <c r="B846" s="263" t="s">
        <v>576</v>
      </c>
      <c r="C846" s="263" t="s">
        <v>378</v>
      </c>
      <c r="D846" s="263" t="s">
        <v>7</v>
      </c>
      <c r="E846" s="155" t="s">
        <v>8</v>
      </c>
      <c r="F846" s="11">
        <v>260</v>
      </c>
      <c r="G846" s="11"/>
      <c r="H846" s="11">
        <f>SUM(F846:G846)</f>
        <v>260</v>
      </c>
      <c r="I846" s="11">
        <v>200</v>
      </c>
      <c r="J846" s="11"/>
      <c r="K846" s="11">
        <f>SUM(I846:J846)</f>
        <v>200</v>
      </c>
      <c r="L846" s="11">
        <v>174.2</v>
      </c>
      <c r="M846" s="11"/>
      <c r="N846" s="11">
        <f>SUM(L846:M846)</f>
        <v>174.2</v>
      </c>
    </row>
    <row r="847" spans="1:14" ht="31.5" outlineLevel="3" x14ac:dyDescent="0.25">
      <c r="A847" s="262" t="s">
        <v>604</v>
      </c>
      <c r="B847" s="262" t="s">
        <v>576</v>
      </c>
      <c r="C847" s="262" t="s">
        <v>350</v>
      </c>
      <c r="D847" s="262"/>
      <c r="E847" s="236" t="s">
        <v>351</v>
      </c>
      <c r="F847" s="9">
        <f t="shared" ref="F847:N847" si="1009">F848</f>
        <v>18634.199999999997</v>
      </c>
      <c r="G847" s="9">
        <f t="shared" si="1009"/>
        <v>0</v>
      </c>
      <c r="H847" s="9">
        <f t="shared" si="1009"/>
        <v>18634.199999999997</v>
      </c>
      <c r="I847" s="9">
        <f t="shared" si="1009"/>
        <v>18971.5</v>
      </c>
      <c r="J847" s="9">
        <f t="shared" si="1009"/>
        <v>0</v>
      </c>
      <c r="K847" s="9">
        <f t="shared" si="1009"/>
        <v>18971.5</v>
      </c>
      <c r="L847" s="9">
        <f t="shared" si="1009"/>
        <v>19322.199999999997</v>
      </c>
      <c r="M847" s="9">
        <f t="shared" si="1009"/>
        <v>0</v>
      </c>
      <c r="N847" s="9">
        <f t="shared" si="1009"/>
        <v>19322.199999999997</v>
      </c>
    </row>
    <row r="848" spans="1:14" ht="31.5" outlineLevel="4" x14ac:dyDescent="0.25">
      <c r="A848" s="262" t="s">
        <v>604</v>
      </c>
      <c r="B848" s="262" t="s">
        <v>576</v>
      </c>
      <c r="C848" s="262" t="s">
        <v>352</v>
      </c>
      <c r="D848" s="262"/>
      <c r="E848" s="236" t="s">
        <v>39</v>
      </c>
      <c r="F848" s="9">
        <f t="shared" ref="F848:N848" si="1010">F849+F853</f>
        <v>18634.199999999997</v>
      </c>
      <c r="G848" s="9">
        <f t="shared" ref="G848:H848" si="1011">G849+G853</f>
        <v>0</v>
      </c>
      <c r="H848" s="9">
        <f t="shared" si="1011"/>
        <v>18634.199999999997</v>
      </c>
      <c r="I848" s="9">
        <f t="shared" si="1010"/>
        <v>18971.5</v>
      </c>
      <c r="J848" s="9">
        <f t="shared" si="1010"/>
        <v>0</v>
      </c>
      <c r="K848" s="9">
        <f t="shared" si="1010"/>
        <v>18971.5</v>
      </c>
      <c r="L848" s="9">
        <f t="shared" si="1010"/>
        <v>19322.199999999997</v>
      </c>
      <c r="M848" s="9">
        <f t="shared" si="1010"/>
        <v>0</v>
      </c>
      <c r="N848" s="9">
        <f t="shared" si="1010"/>
        <v>19322.199999999997</v>
      </c>
    </row>
    <row r="849" spans="1:14" ht="15.75" outlineLevel="5" x14ac:dyDescent="0.25">
      <c r="A849" s="262" t="s">
        <v>604</v>
      </c>
      <c r="B849" s="262" t="s">
        <v>576</v>
      </c>
      <c r="C849" s="262" t="s">
        <v>380</v>
      </c>
      <c r="D849" s="262"/>
      <c r="E849" s="236" t="s">
        <v>41</v>
      </c>
      <c r="F849" s="9">
        <f t="shared" ref="F849:N849" si="1012">F850+F851+F852</f>
        <v>8733.4</v>
      </c>
      <c r="G849" s="9">
        <f t="shared" ref="G849:H849" si="1013">G850+G851+G852</f>
        <v>0</v>
      </c>
      <c r="H849" s="9">
        <f t="shared" si="1013"/>
        <v>8733.4</v>
      </c>
      <c r="I849" s="9">
        <f t="shared" si="1012"/>
        <v>9070.6999999999989</v>
      </c>
      <c r="J849" s="9">
        <f t="shared" si="1012"/>
        <v>0</v>
      </c>
      <c r="K849" s="9">
        <f t="shared" si="1012"/>
        <v>9070.6999999999989</v>
      </c>
      <c r="L849" s="9">
        <f t="shared" si="1012"/>
        <v>9421.4</v>
      </c>
      <c r="M849" s="9">
        <f t="shared" si="1012"/>
        <v>0</v>
      </c>
      <c r="N849" s="9">
        <f t="shared" si="1012"/>
        <v>9421.4</v>
      </c>
    </row>
    <row r="850" spans="1:14" ht="47.25" outlineLevel="7" x14ac:dyDescent="0.25">
      <c r="A850" s="263" t="s">
        <v>604</v>
      </c>
      <c r="B850" s="263" t="s">
        <v>576</v>
      </c>
      <c r="C850" s="263" t="s">
        <v>380</v>
      </c>
      <c r="D850" s="263" t="s">
        <v>4</v>
      </c>
      <c r="E850" s="155" t="s">
        <v>5</v>
      </c>
      <c r="F850" s="11">
        <v>8431.6</v>
      </c>
      <c r="G850" s="11"/>
      <c r="H850" s="11">
        <f t="shared" ref="H850:H852" si="1014">SUM(F850:G850)</f>
        <v>8431.6</v>
      </c>
      <c r="I850" s="11">
        <v>8768.9</v>
      </c>
      <c r="J850" s="11"/>
      <c r="K850" s="11">
        <f t="shared" ref="K850:K852" si="1015">SUM(I850:J850)</f>
        <v>8768.9</v>
      </c>
      <c r="L850" s="11">
        <v>9119.6</v>
      </c>
      <c r="M850" s="11"/>
      <c r="N850" s="11">
        <f t="shared" ref="N850:N852" si="1016">SUM(L850:M850)</f>
        <v>9119.6</v>
      </c>
    </row>
    <row r="851" spans="1:14" ht="15.75" outlineLevel="7" x14ac:dyDescent="0.25">
      <c r="A851" s="263" t="s">
        <v>604</v>
      </c>
      <c r="B851" s="263" t="s">
        <v>576</v>
      </c>
      <c r="C851" s="263" t="s">
        <v>380</v>
      </c>
      <c r="D851" s="263" t="s">
        <v>7</v>
      </c>
      <c r="E851" s="155" t="s">
        <v>8</v>
      </c>
      <c r="F851" s="11">
        <v>301.5</v>
      </c>
      <c r="G851" s="11"/>
      <c r="H851" s="11">
        <f t="shared" si="1014"/>
        <v>301.5</v>
      </c>
      <c r="I851" s="11">
        <v>301.5</v>
      </c>
      <c r="J851" s="11"/>
      <c r="K851" s="11">
        <f t="shared" si="1015"/>
        <v>301.5</v>
      </c>
      <c r="L851" s="11">
        <v>301.5</v>
      </c>
      <c r="M851" s="11"/>
      <c r="N851" s="11">
        <f t="shared" si="1016"/>
        <v>301.5</v>
      </c>
    </row>
    <row r="852" spans="1:14" ht="15.75" outlineLevel="7" x14ac:dyDescent="0.25">
      <c r="A852" s="263" t="s">
        <v>604</v>
      </c>
      <c r="B852" s="263" t="s">
        <v>576</v>
      </c>
      <c r="C852" s="263" t="s">
        <v>380</v>
      </c>
      <c r="D852" s="263" t="s">
        <v>15</v>
      </c>
      <c r="E852" s="155" t="s">
        <v>16</v>
      </c>
      <c r="F852" s="11">
        <v>0.3</v>
      </c>
      <c r="G852" s="11"/>
      <c r="H852" s="11">
        <f t="shared" si="1014"/>
        <v>0.3</v>
      </c>
      <c r="I852" s="11">
        <v>0.3</v>
      </c>
      <c r="J852" s="11"/>
      <c r="K852" s="11">
        <f t="shared" si="1015"/>
        <v>0.3</v>
      </c>
      <c r="L852" s="11">
        <v>0.3</v>
      </c>
      <c r="M852" s="11"/>
      <c r="N852" s="11">
        <f t="shared" si="1016"/>
        <v>0.3</v>
      </c>
    </row>
    <row r="853" spans="1:14" ht="15.75" outlineLevel="5" x14ac:dyDescent="0.25">
      <c r="A853" s="262" t="s">
        <v>604</v>
      </c>
      <c r="B853" s="262" t="s">
        <v>576</v>
      </c>
      <c r="C853" s="262" t="s">
        <v>381</v>
      </c>
      <c r="D853" s="262"/>
      <c r="E853" s="236" t="s">
        <v>382</v>
      </c>
      <c r="F853" s="9">
        <f t="shared" ref="F853:N853" si="1017">F854</f>
        <v>9900.7999999999993</v>
      </c>
      <c r="G853" s="9">
        <f t="shared" si="1017"/>
        <v>0</v>
      </c>
      <c r="H853" s="9">
        <f t="shared" si="1017"/>
        <v>9900.7999999999993</v>
      </c>
      <c r="I853" s="9">
        <f t="shared" si="1017"/>
        <v>9900.7999999999993</v>
      </c>
      <c r="J853" s="9">
        <f t="shared" si="1017"/>
        <v>0</v>
      </c>
      <c r="K853" s="9">
        <f t="shared" si="1017"/>
        <v>9900.7999999999993</v>
      </c>
      <c r="L853" s="9">
        <f t="shared" si="1017"/>
        <v>9900.7999999999993</v>
      </c>
      <c r="M853" s="9">
        <f t="shared" si="1017"/>
        <v>0</v>
      </c>
      <c r="N853" s="9">
        <f t="shared" si="1017"/>
        <v>9900.7999999999993</v>
      </c>
    </row>
    <row r="854" spans="1:14" ht="31.5" outlineLevel="7" x14ac:dyDescent="0.25">
      <c r="A854" s="263" t="s">
        <v>604</v>
      </c>
      <c r="B854" s="263" t="s">
        <v>576</v>
      </c>
      <c r="C854" s="263" t="s">
        <v>381</v>
      </c>
      <c r="D854" s="263" t="s">
        <v>70</v>
      </c>
      <c r="E854" s="155" t="s">
        <v>71</v>
      </c>
      <c r="F854" s="11">
        <v>9900.7999999999993</v>
      </c>
      <c r="G854" s="11"/>
      <c r="H854" s="11">
        <f>SUM(F854:G854)</f>
        <v>9900.7999999999993</v>
      </c>
      <c r="I854" s="11">
        <v>9900.7999999999993</v>
      </c>
      <c r="J854" s="11"/>
      <c r="K854" s="11">
        <f>SUM(I854:J854)</f>
        <v>9900.7999999999993</v>
      </c>
      <c r="L854" s="11">
        <v>9900.7999999999993</v>
      </c>
      <c r="M854" s="11"/>
      <c r="N854" s="11">
        <f>SUM(L854:M854)</f>
        <v>9900.7999999999993</v>
      </c>
    </row>
    <row r="855" spans="1:14" ht="31.5" outlineLevel="2" x14ac:dyDescent="0.25">
      <c r="A855" s="262" t="s">
        <v>604</v>
      </c>
      <c r="B855" s="262" t="s">
        <v>576</v>
      </c>
      <c r="C855" s="262" t="s">
        <v>54</v>
      </c>
      <c r="D855" s="262"/>
      <c r="E855" s="236" t="s">
        <v>55</v>
      </c>
      <c r="F855" s="9">
        <f t="shared" ref="F855:N855" si="1018">F856</f>
        <v>153</v>
      </c>
      <c r="G855" s="9">
        <f t="shared" si="1018"/>
        <v>0</v>
      </c>
      <c r="H855" s="9">
        <f t="shared" si="1018"/>
        <v>153</v>
      </c>
      <c r="I855" s="9">
        <f t="shared" si="1018"/>
        <v>153</v>
      </c>
      <c r="J855" s="9">
        <f t="shared" si="1018"/>
        <v>0</v>
      </c>
      <c r="K855" s="9">
        <f t="shared" si="1018"/>
        <v>153</v>
      </c>
      <c r="L855" s="9">
        <f>L856</f>
        <v>153</v>
      </c>
      <c r="M855" s="9">
        <f t="shared" si="1018"/>
        <v>0</v>
      </c>
      <c r="N855" s="9">
        <f t="shared" si="1018"/>
        <v>153</v>
      </c>
    </row>
    <row r="856" spans="1:14" ht="19.5" customHeight="1" outlineLevel="3" x14ac:dyDescent="0.25">
      <c r="A856" s="262" t="s">
        <v>604</v>
      </c>
      <c r="B856" s="262" t="s">
        <v>576</v>
      </c>
      <c r="C856" s="262" t="s">
        <v>56</v>
      </c>
      <c r="D856" s="262"/>
      <c r="E856" s="236" t="s">
        <v>57</v>
      </c>
      <c r="F856" s="9">
        <f>F857+F860+F863</f>
        <v>153</v>
      </c>
      <c r="G856" s="9">
        <f t="shared" ref="G856:H856" si="1019">G857+G860+G863</f>
        <v>0</v>
      </c>
      <c r="H856" s="9">
        <f t="shared" si="1019"/>
        <v>153</v>
      </c>
      <c r="I856" s="9">
        <f>I857+I860+I863</f>
        <v>153</v>
      </c>
      <c r="J856" s="9">
        <f t="shared" ref="J856" si="1020">J857+J860+J863</f>
        <v>0</v>
      </c>
      <c r="K856" s="9">
        <f t="shared" ref="K856" si="1021">K857+K860+K863</f>
        <v>153</v>
      </c>
      <c r="L856" s="9">
        <f>L857+L860+L863</f>
        <v>153</v>
      </c>
      <c r="M856" s="9">
        <f t="shared" ref="M856" si="1022">M857+M860+M863</f>
        <v>0</v>
      </c>
      <c r="N856" s="9">
        <f t="shared" ref="N856" si="1023">N857+N860+N863</f>
        <v>153</v>
      </c>
    </row>
    <row r="857" spans="1:14" ht="17.25" customHeight="1" outlineLevel="4" x14ac:dyDescent="0.25">
      <c r="A857" s="262" t="s">
        <v>604</v>
      </c>
      <c r="B857" s="262" t="s">
        <v>576</v>
      </c>
      <c r="C857" s="262" t="s">
        <v>118</v>
      </c>
      <c r="D857" s="262"/>
      <c r="E857" s="236" t="s">
        <v>119</v>
      </c>
      <c r="F857" s="9">
        <f>F858</f>
        <v>27</v>
      </c>
      <c r="G857" s="9">
        <f t="shared" ref="G857:H857" si="1024">G858</f>
        <v>0</v>
      </c>
      <c r="H857" s="9">
        <f t="shared" si="1024"/>
        <v>27</v>
      </c>
      <c r="I857" s="9">
        <f t="shared" ref="I857:L857" si="1025">I858</f>
        <v>27</v>
      </c>
      <c r="J857" s="9">
        <f t="shared" ref="J857" si="1026">J858</f>
        <v>0</v>
      </c>
      <c r="K857" s="9">
        <f t="shared" ref="K857" si="1027">K858</f>
        <v>27</v>
      </c>
      <c r="L857" s="9">
        <f t="shared" si="1025"/>
        <v>27</v>
      </c>
      <c r="M857" s="9">
        <f t="shared" ref="M857" si="1028">M858</f>
        <v>0</v>
      </c>
      <c r="N857" s="9">
        <f t="shared" ref="N857" si="1029">N858</f>
        <v>27</v>
      </c>
    </row>
    <row r="858" spans="1:14" ht="15.75" outlineLevel="5" x14ac:dyDescent="0.25">
      <c r="A858" s="262" t="s">
        <v>604</v>
      </c>
      <c r="B858" s="262" t="s">
        <v>576</v>
      </c>
      <c r="C858" s="262" t="s">
        <v>339</v>
      </c>
      <c r="D858" s="262"/>
      <c r="E858" s="236" t="s">
        <v>340</v>
      </c>
      <c r="F858" s="9">
        <f t="shared" ref="F858:N858" si="1030">F859</f>
        <v>27</v>
      </c>
      <c r="G858" s="9">
        <f t="shared" si="1030"/>
        <v>0</v>
      </c>
      <c r="H858" s="9">
        <f t="shared" si="1030"/>
        <v>27</v>
      </c>
      <c r="I858" s="9">
        <f t="shared" si="1030"/>
        <v>27</v>
      </c>
      <c r="J858" s="9">
        <f t="shared" si="1030"/>
        <v>0</v>
      </c>
      <c r="K858" s="9">
        <f t="shared" si="1030"/>
        <v>27</v>
      </c>
      <c r="L858" s="9">
        <f>L859</f>
        <v>27</v>
      </c>
      <c r="M858" s="9">
        <f t="shared" si="1030"/>
        <v>0</v>
      </c>
      <c r="N858" s="9">
        <f t="shared" si="1030"/>
        <v>27</v>
      </c>
    </row>
    <row r="859" spans="1:14" ht="15.75" outlineLevel="7" x14ac:dyDescent="0.25">
      <c r="A859" s="263" t="s">
        <v>604</v>
      </c>
      <c r="B859" s="263" t="s">
        <v>576</v>
      </c>
      <c r="C859" s="263" t="s">
        <v>339</v>
      </c>
      <c r="D859" s="263" t="s">
        <v>7</v>
      </c>
      <c r="E859" s="155" t="s">
        <v>8</v>
      </c>
      <c r="F859" s="11">
        <v>27</v>
      </c>
      <c r="G859" s="11"/>
      <c r="H859" s="11">
        <f>SUM(F859:G859)</f>
        <v>27</v>
      </c>
      <c r="I859" s="11">
        <v>27</v>
      </c>
      <c r="J859" s="11"/>
      <c r="K859" s="11">
        <f>SUM(I859:J859)</f>
        <v>27</v>
      </c>
      <c r="L859" s="11">
        <v>27</v>
      </c>
      <c r="M859" s="11"/>
      <c r="N859" s="11">
        <f>SUM(L859:M859)</f>
        <v>27</v>
      </c>
    </row>
    <row r="860" spans="1:14" ht="31.5" outlineLevel="4" x14ac:dyDescent="0.25">
      <c r="A860" s="262" t="s">
        <v>604</v>
      </c>
      <c r="B860" s="262" t="s">
        <v>576</v>
      </c>
      <c r="C860" s="262" t="s">
        <v>341</v>
      </c>
      <c r="D860" s="262"/>
      <c r="E860" s="236" t="s">
        <v>342</v>
      </c>
      <c r="F860" s="9">
        <f t="shared" ref="F860:N861" si="1031">F861</f>
        <v>72</v>
      </c>
      <c r="G860" s="9">
        <f t="shared" si="1031"/>
        <v>0</v>
      </c>
      <c r="H860" s="9">
        <f t="shared" si="1031"/>
        <v>72</v>
      </c>
      <c r="I860" s="9">
        <f t="shared" si="1031"/>
        <v>72</v>
      </c>
      <c r="J860" s="9">
        <f t="shared" si="1031"/>
        <v>0</v>
      </c>
      <c r="K860" s="9">
        <f t="shared" si="1031"/>
        <v>72</v>
      </c>
      <c r="L860" s="9">
        <f>L861</f>
        <v>72</v>
      </c>
      <c r="M860" s="9">
        <f t="shared" si="1031"/>
        <v>0</v>
      </c>
      <c r="N860" s="9">
        <f t="shared" si="1031"/>
        <v>72</v>
      </c>
    </row>
    <row r="861" spans="1:14" ht="31.5" outlineLevel="5" x14ac:dyDescent="0.25">
      <c r="A861" s="262" t="s">
        <v>604</v>
      </c>
      <c r="B861" s="262" t="s">
        <v>576</v>
      </c>
      <c r="C861" s="262" t="s">
        <v>343</v>
      </c>
      <c r="D861" s="262"/>
      <c r="E861" s="236" t="s">
        <v>344</v>
      </c>
      <c r="F861" s="9">
        <f t="shared" si="1031"/>
        <v>72</v>
      </c>
      <c r="G861" s="9">
        <f t="shared" si="1031"/>
        <v>0</v>
      </c>
      <c r="H861" s="9">
        <f t="shared" si="1031"/>
        <v>72</v>
      </c>
      <c r="I861" s="9">
        <f t="shared" si="1031"/>
        <v>72</v>
      </c>
      <c r="J861" s="9">
        <f t="shared" si="1031"/>
        <v>0</v>
      </c>
      <c r="K861" s="9">
        <f t="shared" si="1031"/>
        <v>72</v>
      </c>
      <c r="L861" s="9">
        <f>L862</f>
        <v>72</v>
      </c>
      <c r="M861" s="9">
        <f t="shared" si="1031"/>
        <v>0</v>
      </c>
      <c r="N861" s="9">
        <f t="shared" si="1031"/>
        <v>72</v>
      </c>
    </row>
    <row r="862" spans="1:14" ht="15.75" outlineLevel="7" x14ac:dyDescent="0.25">
      <c r="A862" s="263" t="s">
        <v>604</v>
      </c>
      <c r="B862" s="263" t="s">
        <v>576</v>
      </c>
      <c r="C862" s="263" t="s">
        <v>343</v>
      </c>
      <c r="D862" s="263" t="s">
        <v>7</v>
      </c>
      <c r="E862" s="155" t="s">
        <v>8</v>
      </c>
      <c r="F862" s="11">
        <v>72</v>
      </c>
      <c r="G862" s="11"/>
      <c r="H862" s="11">
        <f>SUM(F862:G862)</f>
        <v>72</v>
      </c>
      <c r="I862" s="11">
        <v>72</v>
      </c>
      <c r="J862" s="11"/>
      <c r="K862" s="11">
        <f>SUM(I862:J862)</f>
        <v>72</v>
      </c>
      <c r="L862" s="11">
        <v>72</v>
      </c>
      <c r="M862" s="11"/>
      <c r="N862" s="11">
        <f>SUM(L862:M862)</f>
        <v>72</v>
      </c>
    </row>
    <row r="863" spans="1:14" ht="15.75" customHeight="1" outlineLevel="4" x14ac:dyDescent="0.25">
      <c r="A863" s="262" t="s">
        <v>604</v>
      </c>
      <c r="B863" s="262" t="s">
        <v>576</v>
      </c>
      <c r="C863" s="262" t="s">
        <v>383</v>
      </c>
      <c r="D863" s="262"/>
      <c r="E863" s="236" t="s">
        <v>384</v>
      </c>
      <c r="F863" s="9">
        <f t="shared" ref="F863:N864" si="1032">F864</f>
        <v>54</v>
      </c>
      <c r="G863" s="9">
        <f t="shared" si="1032"/>
        <v>0</v>
      </c>
      <c r="H863" s="9">
        <f t="shared" si="1032"/>
        <v>54</v>
      </c>
      <c r="I863" s="9">
        <f t="shared" si="1032"/>
        <v>54</v>
      </c>
      <c r="J863" s="9">
        <f t="shared" si="1032"/>
        <v>0</v>
      </c>
      <c r="K863" s="9">
        <f t="shared" si="1032"/>
        <v>54</v>
      </c>
      <c r="L863" s="9">
        <f t="shared" ref="L863:L864" si="1033">L864</f>
        <v>54</v>
      </c>
      <c r="M863" s="9">
        <f t="shared" si="1032"/>
        <v>0</v>
      </c>
      <c r="N863" s="9">
        <f t="shared" si="1032"/>
        <v>54</v>
      </c>
    </row>
    <row r="864" spans="1:14" ht="15.75" outlineLevel="5" x14ac:dyDescent="0.25">
      <c r="A864" s="262" t="s">
        <v>604</v>
      </c>
      <c r="B864" s="262" t="s">
        <v>576</v>
      </c>
      <c r="C864" s="262" t="s">
        <v>385</v>
      </c>
      <c r="D864" s="262"/>
      <c r="E864" s="236" t="s">
        <v>386</v>
      </c>
      <c r="F864" s="9">
        <f t="shared" si="1032"/>
        <v>54</v>
      </c>
      <c r="G864" s="9">
        <f t="shared" si="1032"/>
        <v>0</v>
      </c>
      <c r="H864" s="9">
        <f t="shared" si="1032"/>
        <v>54</v>
      </c>
      <c r="I864" s="9">
        <f t="shared" si="1032"/>
        <v>54</v>
      </c>
      <c r="J864" s="9">
        <f t="shared" si="1032"/>
        <v>0</v>
      </c>
      <c r="K864" s="9">
        <f t="shared" si="1032"/>
        <v>54</v>
      </c>
      <c r="L864" s="9">
        <f t="shared" si="1033"/>
        <v>54</v>
      </c>
      <c r="M864" s="9">
        <f t="shared" si="1032"/>
        <v>0</v>
      </c>
      <c r="N864" s="9">
        <f t="shared" si="1032"/>
        <v>54</v>
      </c>
    </row>
    <row r="865" spans="1:14" ht="15.75" outlineLevel="7" x14ac:dyDescent="0.25">
      <c r="A865" s="263" t="s">
        <v>604</v>
      </c>
      <c r="B865" s="263" t="s">
        <v>576</v>
      </c>
      <c r="C865" s="263" t="s">
        <v>385</v>
      </c>
      <c r="D865" s="263" t="s">
        <v>7</v>
      </c>
      <c r="E865" s="155" t="s">
        <v>8</v>
      </c>
      <c r="F865" s="11">
        <v>54</v>
      </c>
      <c r="G865" s="11"/>
      <c r="H865" s="11">
        <f>SUM(F865:G865)</f>
        <v>54</v>
      </c>
      <c r="I865" s="11">
        <v>54</v>
      </c>
      <c r="J865" s="11"/>
      <c r="K865" s="11">
        <f>SUM(I865:J865)</f>
        <v>54</v>
      </c>
      <c r="L865" s="11">
        <v>54</v>
      </c>
      <c r="M865" s="11"/>
      <c r="N865" s="11">
        <f>SUM(L865:M865)</f>
        <v>54</v>
      </c>
    </row>
    <row r="866" spans="1:14" ht="15.75" outlineLevel="7" x14ac:dyDescent="0.25">
      <c r="A866" s="262" t="s">
        <v>604</v>
      </c>
      <c r="B866" s="262" t="s">
        <v>578</v>
      </c>
      <c r="C866" s="263"/>
      <c r="D866" s="263"/>
      <c r="E866" s="237" t="s">
        <v>579</v>
      </c>
      <c r="F866" s="9">
        <f t="shared" ref="F866:N866" si="1034">F867</f>
        <v>22984.3</v>
      </c>
      <c r="G866" s="9">
        <f t="shared" si="1034"/>
        <v>0</v>
      </c>
      <c r="H866" s="9">
        <f t="shared" si="1034"/>
        <v>22984.3</v>
      </c>
      <c r="I866" s="9">
        <f t="shared" si="1034"/>
        <v>23074.600000000002</v>
      </c>
      <c r="J866" s="9">
        <f t="shared" si="1034"/>
        <v>0</v>
      </c>
      <c r="K866" s="9">
        <f t="shared" si="1034"/>
        <v>23074.600000000002</v>
      </c>
      <c r="L866" s="9">
        <f t="shared" si="1034"/>
        <v>3000</v>
      </c>
      <c r="M866" s="9">
        <f t="shared" si="1034"/>
        <v>0</v>
      </c>
      <c r="N866" s="9">
        <f t="shared" si="1034"/>
        <v>3000</v>
      </c>
    </row>
    <row r="867" spans="1:14" ht="15.75" outlineLevel="1" x14ac:dyDescent="0.25">
      <c r="A867" s="262" t="s">
        <v>604</v>
      </c>
      <c r="B867" s="262" t="s">
        <v>584</v>
      </c>
      <c r="C867" s="262"/>
      <c r="D867" s="262"/>
      <c r="E867" s="236" t="s">
        <v>609</v>
      </c>
      <c r="F867" s="9">
        <f t="shared" ref="F867:N869" si="1035">F868</f>
        <v>22984.3</v>
      </c>
      <c r="G867" s="9">
        <f t="shared" si="1035"/>
        <v>0</v>
      </c>
      <c r="H867" s="9">
        <f t="shared" si="1035"/>
        <v>22984.3</v>
      </c>
      <c r="I867" s="9">
        <f t="shared" ref="I867:I869" si="1036">I868</f>
        <v>23074.600000000002</v>
      </c>
      <c r="J867" s="9">
        <f t="shared" si="1035"/>
        <v>0</v>
      </c>
      <c r="K867" s="9">
        <f t="shared" si="1035"/>
        <v>23074.600000000002</v>
      </c>
      <c r="L867" s="9">
        <f t="shared" ref="L867:L869" si="1037">L868</f>
        <v>3000</v>
      </c>
      <c r="M867" s="9">
        <f t="shared" si="1035"/>
        <v>0</v>
      </c>
      <c r="N867" s="9">
        <f t="shared" si="1035"/>
        <v>3000</v>
      </c>
    </row>
    <row r="868" spans="1:14" ht="31.5" outlineLevel="2" x14ac:dyDescent="0.25">
      <c r="A868" s="262" t="s">
        <v>604</v>
      </c>
      <c r="B868" s="262" t="s">
        <v>584</v>
      </c>
      <c r="C868" s="262" t="s">
        <v>24</v>
      </c>
      <c r="D868" s="262"/>
      <c r="E868" s="236" t="s">
        <v>25</v>
      </c>
      <c r="F868" s="9">
        <f t="shared" si="1035"/>
        <v>22984.3</v>
      </c>
      <c r="G868" s="9">
        <f t="shared" si="1035"/>
        <v>0</v>
      </c>
      <c r="H868" s="9">
        <f t="shared" si="1035"/>
        <v>22984.3</v>
      </c>
      <c r="I868" s="9">
        <f t="shared" si="1036"/>
        <v>23074.600000000002</v>
      </c>
      <c r="J868" s="9">
        <f t="shared" si="1035"/>
        <v>0</v>
      </c>
      <c r="K868" s="9">
        <f t="shared" si="1035"/>
        <v>23074.600000000002</v>
      </c>
      <c r="L868" s="9">
        <f t="shared" si="1037"/>
        <v>3000</v>
      </c>
      <c r="M868" s="9">
        <f t="shared" si="1035"/>
        <v>0</v>
      </c>
      <c r="N868" s="9">
        <f t="shared" si="1035"/>
        <v>3000</v>
      </c>
    </row>
    <row r="869" spans="1:14" ht="15.75" outlineLevel="3" x14ac:dyDescent="0.25">
      <c r="A869" s="262" t="s">
        <v>604</v>
      </c>
      <c r="B869" s="262" t="s">
        <v>584</v>
      </c>
      <c r="C869" s="262" t="s">
        <v>387</v>
      </c>
      <c r="D869" s="262"/>
      <c r="E869" s="236" t="s">
        <v>388</v>
      </c>
      <c r="F869" s="9">
        <f t="shared" si="1035"/>
        <v>22984.3</v>
      </c>
      <c r="G869" s="9">
        <f t="shared" si="1035"/>
        <v>0</v>
      </c>
      <c r="H869" s="9">
        <f t="shared" si="1035"/>
        <v>22984.3</v>
      </c>
      <c r="I869" s="9">
        <f t="shared" si="1036"/>
        <v>23074.600000000002</v>
      </c>
      <c r="J869" s="9">
        <f t="shared" si="1035"/>
        <v>0</v>
      </c>
      <c r="K869" s="9">
        <f t="shared" si="1035"/>
        <v>23074.600000000002</v>
      </c>
      <c r="L869" s="9">
        <f t="shared" si="1037"/>
        <v>3000</v>
      </c>
      <c r="M869" s="9">
        <f t="shared" si="1035"/>
        <v>0</v>
      </c>
      <c r="N869" s="9">
        <f t="shared" si="1035"/>
        <v>3000</v>
      </c>
    </row>
    <row r="870" spans="1:14" ht="31.5" outlineLevel="4" x14ac:dyDescent="0.25">
      <c r="A870" s="262" t="s">
        <v>604</v>
      </c>
      <c r="B870" s="262" t="s">
        <v>584</v>
      </c>
      <c r="C870" s="262" t="s">
        <v>389</v>
      </c>
      <c r="D870" s="262"/>
      <c r="E870" s="236" t="s">
        <v>390</v>
      </c>
      <c r="F870" s="9">
        <f t="shared" ref="F870:N870" si="1038">F875+F873+F871+F877</f>
        <v>22984.3</v>
      </c>
      <c r="G870" s="9">
        <f t="shared" ref="G870:H870" si="1039">G875+G873+G871+G877</f>
        <v>0</v>
      </c>
      <c r="H870" s="9">
        <f t="shared" si="1039"/>
        <v>22984.3</v>
      </c>
      <c r="I870" s="9">
        <f t="shared" si="1038"/>
        <v>23074.600000000002</v>
      </c>
      <c r="J870" s="9">
        <f t="shared" si="1038"/>
        <v>0</v>
      </c>
      <c r="K870" s="9">
        <f t="shared" si="1038"/>
        <v>23074.600000000002</v>
      </c>
      <c r="L870" s="9">
        <f t="shared" si="1038"/>
        <v>3000</v>
      </c>
      <c r="M870" s="9">
        <f t="shared" si="1038"/>
        <v>0</v>
      </c>
      <c r="N870" s="9">
        <f t="shared" si="1038"/>
        <v>3000</v>
      </c>
    </row>
    <row r="871" spans="1:14" s="35" customFormat="1" ht="15.75" outlineLevel="5" x14ac:dyDescent="0.25">
      <c r="A871" s="264" t="s">
        <v>604</v>
      </c>
      <c r="B871" s="264" t="s">
        <v>584</v>
      </c>
      <c r="C871" s="280" t="s">
        <v>391</v>
      </c>
      <c r="D871" s="264"/>
      <c r="E871" s="238" t="s">
        <v>627</v>
      </c>
      <c r="F871" s="23">
        <f t="shared" ref="F871:M871" si="1040">F872</f>
        <v>17970</v>
      </c>
      <c r="G871" s="23">
        <f t="shared" si="1040"/>
        <v>0</v>
      </c>
      <c r="H871" s="23">
        <f t="shared" si="1040"/>
        <v>17970</v>
      </c>
      <c r="I871" s="23">
        <f t="shared" si="1040"/>
        <v>17750.900000000001</v>
      </c>
      <c r="J871" s="23">
        <f t="shared" si="1040"/>
        <v>0</v>
      </c>
      <c r="K871" s="23">
        <f t="shared" si="1040"/>
        <v>17750.900000000001</v>
      </c>
      <c r="L871" s="23">
        <f t="shared" si="1040"/>
        <v>0</v>
      </c>
      <c r="M871" s="23">
        <f t="shared" si="1040"/>
        <v>0</v>
      </c>
      <c r="N871" s="23"/>
    </row>
    <row r="872" spans="1:14" s="35" customFormat="1" ht="15.75" outlineLevel="5" x14ac:dyDescent="0.25">
      <c r="A872" s="265" t="s">
        <v>604</v>
      </c>
      <c r="B872" s="265" t="s">
        <v>584</v>
      </c>
      <c r="C872" s="281" t="s">
        <v>391</v>
      </c>
      <c r="D872" s="265" t="s">
        <v>21</v>
      </c>
      <c r="E872" s="239" t="s">
        <v>22</v>
      </c>
      <c r="F872" s="24">
        <v>17970</v>
      </c>
      <c r="G872" s="24"/>
      <c r="H872" s="24">
        <f>SUM(F872:G872)</f>
        <v>17970</v>
      </c>
      <c r="I872" s="24">
        <v>17750.900000000001</v>
      </c>
      <c r="J872" s="24"/>
      <c r="K872" s="24">
        <f>SUM(I872:J872)</f>
        <v>17750.900000000001</v>
      </c>
      <c r="L872" s="24"/>
      <c r="M872" s="24"/>
      <c r="N872" s="24"/>
    </row>
    <row r="873" spans="1:14" ht="15.75" outlineLevel="5" x14ac:dyDescent="0.25">
      <c r="A873" s="262" t="s">
        <v>604</v>
      </c>
      <c r="B873" s="262" t="s">
        <v>584</v>
      </c>
      <c r="C873" s="262" t="s">
        <v>392</v>
      </c>
      <c r="D873" s="262"/>
      <c r="E873" s="236" t="s">
        <v>628</v>
      </c>
      <c r="F873" s="9">
        <f t="shared" ref="F873:N873" si="1041">F874</f>
        <v>3000</v>
      </c>
      <c r="G873" s="9">
        <f t="shared" si="1041"/>
        <v>0</v>
      </c>
      <c r="H873" s="9">
        <f t="shared" si="1041"/>
        <v>3000</v>
      </c>
      <c r="I873" s="9">
        <f t="shared" si="1041"/>
        <v>3000</v>
      </c>
      <c r="J873" s="9">
        <f t="shared" si="1041"/>
        <v>0</v>
      </c>
      <c r="K873" s="9">
        <f t="shared" si="1041"/>
        <v>3000</v>
      </c>
      <c r="L873" s="9">
        <f t="shared" si="1041"/>
        <v>3000</v>
      </c>
      <c r="M873" s="9">
        <f t="shared" si="1041"/>
        <v>0</v>
      </c>
      <c r="N873" s="9">
        <f t="shared" si="1041"/>
        <v>3000</v>
      </c>
    </row>
    <row r="874" spans="1:14" ht="15.75" outlineLevel="7" x14ac:dyDescent="0.25">
      <c r="A874" s="263" t="s">
        <v>604</v>
      </c>
      <c r="B874" s="263" t="s">
        <v>584</v>
      </c>
      <c r="C874" s="263" t="s">
        <v>392</v>
      </c>
      <c r="D874" s="263" t="s">
        <v>21</v>
      </c>
      <c r="E874" s="155" t="s">
        <v>22</v>
      </c>
      <c r="F874" s="11">
        <v>3000</v>
      </c>
      <c r="G874" s="11"/>
      <c r="H874" s="11">
        <f>SUM(F874:G874)</f>
        <v>3000</v>
      </c>
      <c r="I874" s="11">
        <v>3000</v>
      </c>
      <c r="J874" s="11"/>
      <c r="K874" s="11">
        <f>SUM(I874:J874)</f>
        <v>3000</v>
      </c>
      <c r="L874" s="11">
        <v>3000</v>
      </c>
      <c r="M874" s="11"/>
      <c r="N874" s="11">
        <f>SUM(L874:M874)</f>
        <v>3000</v>
      </c>
    </row>
    <row r="875" spans="1:14" s="35" customFormat="1" ht="15" customHeight="1" outlineLevel="5" x14ac:dyDescent="0.25">
      <c r="A875" s="264" t="s">
        <v>604</v>
      </c>
      <c r="B875" s="264" t="s">
        <v>584</v>
      </c>
      <c r="C875" s="264" t="s">
        <v>392</v>
      </c>
      <c r="D875" s="264"/>
      <c r="E875" s="238" t="s">
        <v>849</v>
      </c>
      <c r="F875" s="23">
        <f t="shared" ref="F875:M875" si="1042">F876</f>
        <v>1510.7</v>
      </c>
      <c r="G875" s="23">
        <f t="shared" si="1042"/>
        <v>0</v>
      </c>
      <c r="H875" s="23">
        <f t="shared" si="1042"/>
        <v>1510.7</v>
      </c>
      <c r="I875" s="23">
        <f t="shared" si="1042"/>
        <v>1742.8</v>
      </c>
      <c r="J875" s="23">
        <f t="shared" si="1042"/>
        <v>0</v>
      </c>
      <c r="K875" s="23">
        <f t="shared" si="1042"/>
        <v>1742.8</v>
      </c>
      <c r="L875" s="23">
        <f t="shared" si="1042"/>
        <v>0</v>
      </c>
      <c r="M875" s="23">
        <f t="shared" si="1042"/>
        <v>0</v>
      </c>
      <c r="N875" s="23"/>
    </row>
    <row r="876" spans="1:14" s="35" customFormat="1" ht="15.75" outlineLevel="7" x14ac:dyDescent="0.25">
      <c r="A876" s="265" t="s">
        <v>604</v>
      </c>
      <c r="B876" s="265" t="s">
        <v>584</v>
      </c>
      <c r="C876" s="265" t="s">
        <v>392</v>
      </c>
      <c r="D876" s="265" t="s">
        <v>21</v>
      </c>
      <c r="E876" s="239" t="s">
        <v>22</v>
      </c>
      <c r="F876" s="24">
        <v>1510.7</v>
      </c>
      <c r="G876" s="24"/>
      <c r="H876" s="24">
        <f>SUM(F876:G876)</f>
        <v>1510.7</v>
      </c>
      <c r="I876" s="24">
        <v>1742.8</v>
      </c>
      <c r="J876" s="24"/>
      <c r="K876" s="24">
        <f>SUM(I876:J876)</f>
        <v>1742.8</v>
      </c>
      <c r="L876" s="24"/>
      <c r="M876" s="24"/>
      <c r="N876" s="24"/>
    </row>
    <row r="877" spans="1:14" s="35" customFormat="1" ht="15.75" outlineLevel="5" x14ac:dyDescent="0.25">
      <c r="A877" s="264" t="s">
        <v>604</v>
      </c>
      <c r="B877" s="264" t="s">
        <v>584</v>
      </c>
      <c r="C877" s="264" t="s">
        <v>392</v>
      </c>
      <c r="D877" s="264"/>
      <c r="E877" s="238" t="s">
        <v>850</v>
      </c>
      <c r="F877" s="23">
        <f t="shared" ref="F877:M877" si="1043">F878</f>
        <v>503.6</v>
      </c>
      <c r="G877" s="23">
        <f t="shared" si="1043"/>
        <v>0</v>
      </c>
      <c r="H877" s="23">
        <f t="shared" si="1043"/>
        <v>503.6</v>
      </c>
      <c r="I877" s="23">
        <f t="shared" si="1043"/>
        <v>580.9</v>
      </c>
      <c r="J877" s="23">
        <f t="shared" si="1043"/>
        <v>0</v>
      </c>
      <c r="K877" s="23">
        <f t="shared" si="1043"/>
        <v>580.9</v>
      </c>
      <c r="L877" s="23">
        <f t="shared" si="1043"/>
        <v>0</v>
      </c>
      <c r="M877" s="23">
        <f t="shared" si="1043"/>
        <v>0</v>
      </c>
      <c r="N877" s="23"/>
    </row>
    <row r="878" spans="1:14" s="35" customFormat="1" ht="15.75" outlineLevel="7" x14ac:dyDescent="0.25">
      <c r="A878" s="265" t="s">
        <v>604</v>
      </c>
      <c r="B878" s="265" t="s">
        <v>584</v>
      </c>
      <c r="C878" s="265" t="s">
        <v>392</v>
      </c>
      <c r="D878" s="265" t="s">
        <v>21</v>
      </c>
      <c r="E878" s="239" t="s">
        <v>22</v>
      </c>
      <c r="F878" s="24">
        <v>503.6</v>
      </c>
      <c r="G878" s="24"/>
      <c r="H878" s="24">
        <f>SUM(F878:G878)</f>
        <v>503.6</v>
      </c>
      <c r="I878" s="24">
        <v>580.9</v>
      </c>
      <c r="J878" s="24"/>
      <c r="K878" s="24">
        <f>SUM(I878:J878)</f>
        <v>580.9</v>
      </c>
      <c r="L878" s="24"/>
      <c r="M878" s="24"/>
      <c r="N878" s="24"/>
    </row>
    <row r="879" spans="1:14" ht="15.75" outlineLevel="7" x14ac:dyDescent="0.25">
      <c r="A879" s="263"/>
      <c r="B879" s="263"/>
      <c r="C879" s="263"/>
      <c r="D879" s="263"/>
      <c r="E879" s="155"/>
      <c r="F879" s="11"/>
      <c r="G879" s="11"/>
      <c r="H879" s="11"/>
      <c r="I879" s="11"/>
      <c r="J879" s="11"/>
      <c r="K879" s="11"/>
      <c r="L879" s="11"/>
      <c r="M879" s="11"/>
      <c r="N879" s="11"/>
    </row>
    <row r="880" spans="1:14" ht="18.75" customHeight="1" x14ac:dyDescent="0.25">
      <c r="A880" s="262" t="s">
        <v>610</v>
      </c>
      <c r="B880" s="262"/>
      <c r="C880" s="262"/>
      <c r="D880" s="262"/>
      <c r="E880" s="236" t="s">
        <v>611</v>
      </c>
      <c r="F880" s="9">
        <f>F881+F888+F907+F914</f>
        <v>134717.06566000002</v>
      </c>
      <c r="G880" s="9">
        <f t="shared" ref="G880:H880" si="1044">G881+G888+G907+G914</f>
        <v>-275.87303999999995</v>
      </c>
      <c r="H880" s="9">
        <f t="shared" si="1044"/>
        <v>134441.19261999999</v>
      </c>
      <c r="I880" s="9">
        <f>I881+I888+I907+I914</f>
        <v>135776.20136000001</v>
      </c>
      <c r="J880" s="9">
        <f t="shared" ref="J880" si="1045">J881+J888+J907+J914</f>
        <v>0</v>
      </c>
      <c r="K880" s="9">
        <f t="shared" ref="K880" si="1046">K881+K888+K907+K914</f>
        <v>135776.20136000001</v>
      </c>
      <c r="L880" s="9">
        <f>L881+L888+L907+L914</f>
        <v>128075.6</v>
      </c>
      <c r="M880" s="9">
        <f t="shared" ref="M880" si="1047">M881+M888+M907+M914</f>
        <v>0</v>
      </c>
      <c r="N880" s="9">
        <f t="shared" ref="N880" si="1048">N881+N888+N907+N914</f>
        <v>128075.6</v>
      </c>
    </row>
    <row r="881" spans="1:14" ht="15.75" x14ac:dyDescent="0.25">
      <c r="A881" s="262" t="s">
        <v>610</v>
      </c>
      <c r="B881" s="262" t="s">
        <v>502</v>
      </c>
      <c r="C881" s="262"/>
      <c r="D881" s="262"/>
      <c r="E881" s="237" t="s">
        <v>503</v>
      </c>
      <c r="F881" s="9">
        <f t="shared" ref="F881:N886" si="1049">F882</f>
        <v>18.7</v>
      </c>
      <c r="G881" s="9">
        <f t="shared" si="1049"/>
        <v>0</v>
      </c>
      <c r="H881" s="9">
        <f t="shared" si="1049"/>
        <v>18.7</v>
      </c>
      <c r="I881" s="9">
        <f t="shared" ref="I881:I886" si="1050">I882</f>
        <v>18.7</v>
      </c>
      <c r="J881" s="9">
        <f t="shared" si="1049"/>
        <v>0</v>
      </c>
      <c r="K881" s="9">
        <f t="shared" si="1049"/>
        <v>18.7</v>
      </c>
      <c r="L881" s="9">
        <f t="shared" ref="L881:L886" si="1051">L882</f>
        <v>18.7</v>
      </c>
      <c r="M881" s="9">
        <f t="shared" si="1049"/>
        <v>0</v>
      </c>
      <c r="N881" s="9">
        <f t="shared" si="1049"/>
        <v>18.7</v>
      </c>
    </row>
    <row r="882" spans="1:14" ht="15.75" outlineLevel="1" x14ac:dyDescent="0.25">
      <c r="A882" s="262" t="s">
        <v>610</v>
      </c>
      <c r="B882" s="262" t="s">
        <v>506</v>
      </c>
      <c r="C882" s="262"/>
      <c r="D882" s="262"/>
      <c r="E882" s="236" t="s">
        <v>507</v>
      </c>
      <c r="F882" s="9">
        <f t="shared" si="1049"/>
        <v>18.7</v>
      </c>
      <c r="G882" s="9">
        <f t="shared" si="1049"/>
        <v>0</v>
      </c>
      <c r="H882" s="9">
        <f t="shared" si="1049"/>
        <v>18.7</v>
      </c>
      <c r="I882" s="9">
        <f t="shared" si="1050"/>
        <v>18.7</v>
      </c>
      <c r="J882" s="9">
        <f t="shared" si="1049"/>
        <v>0</v>
      </c>
      <c r="K882" s="9">
        <f t="shared" si="1049"/>
        <v>18.7</v>
      </c>
      <c r="L882" s="9">
        <f t="shared" si="1051"/>
        <v>18.7</v>
      </c>
      <c r="M882" s="9">
        <f t="shared" si="1049"/>
        <v>0</v>
      </c>
      <c r="N882" s="9">
        <f t="shared" si="1049"/>
        <v>18.7</v>
      </c>
    </row>
    <row r="883" spans="1:14" ht="31.5" outlineLevel="2" x14ac:dyDescent="0.25">
      <c r="A883" s="262" t="s">
        <v>610</v>
      </c>
      <c r="B883" s="262" t="s">
        <v>506</v>
      </c>
      <c r="C883" s="262" t="s">
        <v>34</v>
      </c>
      <c r="D883" s="262"/>
      <c r="E883" s="236" t="s">
        <v>35</v>
      </c>
      <c r="F883" s="9">
        <f t="shared" si="1049"/>
        <v>18.7</v>
      </c>
      <c r="G883" s="9">
        <f t="shared" si="1049"/>
        <v>0</v>
      </c>
      <c r="H883" s="9">
        <f t="shared" si="1049"/>
        <v>18.7</v>
      </c>
      <c r="I883" s="9">
        <f t="shared" si="1050"/>
        <v>18.7</v>
      </c>
      <c r="J883" s="9">
        <f t="shared" si="1049"/>
        <v>0</v>
      </c>
      <c r="K883" s="9">
        <f t="shared" si="1049"/>
        <v>18.7</v>
      </c>
      <c r="L883" s="9">
        <f t="shared" si="1051"/>
        <v>18.7</v>
      </c>
      <c r="M883" s="9">
        <f t="shared" si="1049"/>
        <v>0</v>
      </c>
      <c r="N883" s="9">
        <f t="shared" si="1049"/>
        <v>18.7</v>
      </c>
    </row>
    <row r="884" spans="1:14" ht="15.75" outlineLevel="3" x14ac:dyDescent="0.25">
      <c r="A884" s="262" t="s">
        <v>610</v>
      </c>
      <c r="B884" s="262" t="s">
        <v>506</v>
      </c>
      <c r="C884" s="262" t="s">
        <v>76</v>
      </c>
      <c r="D884" s="262"/>
      <c r="E884" s="236" t="s">
        <v>77</v>
      </c>
      <c r="F884" s="9">
        <f t="shared" si="1049"/>
        <v>18.7</v>
      </c>
      <c r="G884" s="9">
        <f t="shared" si="1049"/>
        <v>0</v>
      </c>
      <c r="H884" s="9">
        <f t="shared" si="1049"/>
        <v>18.7</v>
      </c>
      <c r="I884" s="9">
        <f t="shared" si="1050"/>
        <v>18.7</v>
      </c>
      <c r="J884" s="9">
        <f t="shared" si="1049"/>
        <v>0</v>
      </c>
      <c r="K884" s="9">
        <f t="shared" si="1049"/>
        <v>18.7</v>
      </c>
      <c r="L884" s="9">
        <f t="shared" si="1051"/>
        <v>18.7</v>
      </c>
      <c r="M884" s="9">
        <f t="shared" si="1049"/>
        <v>0</v>
      </c>
      <c r="N884" s="9">
        <f t="shared" si="1049"/>
        <v>18.7</v>
      </c>
    </row>
    <row r="885" spans="1:14" ht="31.5" customHeight="1" outlineLevel="4" x14ac:dyDescent="0.25">
      <c r="A885" s="262" t="s">
        <v>610</v>
      </c>
      <c r="B885" s="262" t="s">
        <v>506</v>
      </c>
      <c r="C885" s="262" t="s">
        <v>78</v>
      </c>
      <c r="D885" s="262"/>
      <c r="E885" s="236" t="s">
        <v>79</v>
      </c>
      <c r="F885" s="9">
        <f t="shared" si="1049"/>
        <v>18.7</v>
      </c>
      <c r="G885" s="9">
        <f t="shared" si="1049"/>
        <v>0</v>
      </c>
      <c r="H885" s="9">
        <f t="shared" si="1049"/>
        <v>18.7</v>
      </c>
      <c r="I885" s="9">
        <f t="shared" si="1050"/>
        <v>18.7</v>
      </c>
      <c r="J885" s="9">
        <f t="shared" si="1049"/>
        <v>0</v>
      </c>
      <c r="K885" s="9">
        <f t="shared" si="1049"/>
        <v>18.7</v>
      </c>
      <c r="L885" s="9">
        <f t="shared" si="1051"/>
        <v>18.7</v>
      </c>
      <c r="M885" s="9">
        <f t="shared" si="1049"/>
        <v>0</v>
      </c>
      <c r="N885" s="9">
        <f t="shared" si="1049"/>
        <v>18.7</v>
      </c>
    </row>
    <row r="886" spans="1:14" ht="15.75" outlineLevel="5" x14ac:dyDescent="0.25">
      <c r="A886" s="262" t="s">
        <v>610</v>
      </c>
      <c r="B886" s="262" t="s">
        <v>506</v>
      </c>
      <c r="C886" s="262" t="s">
        <v>80</v>
      </c>
      <c r="D886" s="262"/>
      <c r="E886" s="236" t="s">
        <v>81</v>
      </c>
      <c r="F886" s="9">
        <f t="shared" si="1049"/>
        <v>18.7</v>
      </c>
      <c r="G886" s="9">
        <f t="shared" si="1049"/>
        <v>0</v>
      </c>
      <c r="H886" s="9">
        <f t="shared" si="1049"/>
        <v>18.7</v>
      </c>
      <c r="I886" s="9">
        <f t="shared" si="1050"/>
        <v>18.7</v>
      </c>
      <c r="J886" s="9">
        <f t="shared" si="1049"/>
        <v>0</v>
      </c>
      <c r="K886" s="9">
        <f t="shared" si="1049"/>
        <v>18.7</v>
      </c>
      <c r="L886" s="9">
        <f t="shared" si="1051"/>
        <v>18.7</v>
      </c>
      <c r="M886" s="9">
        <f t="shared" si="1049"/>
        <v>0</v>
      </c>
      <c r="N886" s="9">
        <f t="shared" si="1049"/>
        <v>18.7</v>
      </c>
    </row>
    <row r="887" spans="1:14" ht="15.75" outlineLevel="7" x14ac:dyDescent="0.25">
      <c r="A887" s="263" t="s">
        <v>610</v>
      </c>
      <c r="B887" s="263" t="s">
        <v>506</v>
      </c>
      <c r="C887" s="263" t="s">
        <v>80</v>
      </c>
      <c r="D887" s="263" t="s">
        <v>7</v>
      </c>
      <c r="E887" s="155" t="s">
        <v>8</v>
      </c>
      <c r="F887" s="11">
        <v>18.7</v>
      </c>
      <c r="G887" s="11"/>
      <c r="H887" s="11">
        <f>SUM(F887:G887)</f>
        <v>18.7</v>
      </c>
      <c r="I887" s="11">
        <v>18.7</v>
      </c>
      <c r="J887" s="11"/>
      <c r="K887" s="11">
        <f>SUM(I887:J887)</f>
        <v>18.7</v>
      </c>
      <c r="L887" s="11">
        <v>18.7</v>
      </c>
      <c r="M887" s="11"/>
      <c r="N887" s="11">
        <f>SUM(L887:M887)</f>
        <v>18.7</v>
      </c>
    </row>
    <row r="888" spans="1:14" ht="15.75" outlineLevel="7" x14ac:dyDescent="0.25">
      <c r="A888" s="262" t="s">
        <v>610</v>
      </c>
      <c r="B888" s="262" t="s">
        <v>508</v>
      </c>
      <c r="C888" s="263"/>
      <c r="D888" s="263"/>
      <c r="E888" s="237" t="s">
        <v>509</v>
      </c>
      <c r="F888" s="9">
        <f>F889+F895+F901</f>
        <v>18094.3</v>
      </c>
      <c r="G888" s="9">
        <f t="shared" ref="G888:H888" si="1052">G889+G895+G901</f>
        <v>0</v>
      </c>
      <c r="H888" s="9">
        <f t="shared" si="1052"/>
        <v>18094.3</v>
      </c>
      <c r="I888" s="9">
        <f>I889+I895+I901</f>
        <v>18090.2</v>
      </c>
      <c r="J888" s="9">
        <f t="shared" ref="J888" si="1053">J889+J895+J901</f>
        <v>0</v>
      </c>
      <c r="K888" s="9">
        <f t="shared" ref="K888" si="1054">K889+K895+K901</f>
        <v>18090.2</v>
      </c>
      <c r="L888" s="9">
        <f>L889+L895+L901</f>
        <v>18088.399999999998</v>
      </c>
      <c r="M888" s="9">
        <f t="shared" ref="M888" si="1055">M889+M895+M901</f>
        <v>0</v>
      </c>
      <c r="N888" s="9">
        <f t="shared" ref="N888" si="1056">N889+N895+N901</f>
        <v>18088.399999999998</v>
      </c>
    </row>
    <row r="889" spans="1:14" ht="15.75" outlineLevel="1" x14ac:dyDescent="0.25">
      <c r="A889" s="262" t="s">
        <v>610</v>
      </c>
      <c r="B889" s="262" t="s">
        <v>602</v>
      </c>
      <c r="C889" s="262"/>
      <c r="D889" s="262"/>
      <c r="E889" s="236" t="s">
        <v>603</v>
      </c>
      <c r="F889" s="9">
        <f t="shared" ref="F889:N893" si="1057">F890</f>
        <v>17538.099999999999</v>
      </c>
      <c r="G889" s="9">
        <f t="shared" si="1057"/>
        <v>0</v>
      </c>
      <c r="H889" s="9">
        <f t="shared" si="1057"/>
        <v>17538.099999999999</v>
      </c>
      <c r="I889" s="9">
        <f t="shared" ref="I889:I893" si="1058">I890</f>
        <v>17538.099999999999</v>
      </c>
      <c r="J889" s="9">
        <f t="shared" si="1057"/>
        <v>0</v>
      </c>
      <c r="K889" s="9">
        <f t="shared" si="1057"/>
        <v>17538.099999999999</v>
      </c>
      <c r="L889" s="9">
        <f t="shared" ref="L889:L893" si="1059">L890</f>
        <v>17538.099999999999</v>
      </c>
      <c r="M889" s="9">
        <f t="shared" si="1057"/>
        <v>0</v>
      </c>
      <c r="N889" s="9">
        <f t="shared" si="1057"/>
        <v>17538.099999999999</v>
      </c>
    </row>
    <row r="890" spans="1:14" ht="21.75" customHeight="1" outlineLevel="2" x14ac:dyDescent="0.25">
      <c r="A890" s="262" t="s">
        <v>610</v>
      </c>
      <c r="B890" s="262" t="s">
        <v>602</v>
      </c>
      <c r="C890" s="262" t="s">
        <v>271</v>
      </c>
      <c r="D890" s="262"/>
      <c r="E890" s="236" t="s">
        <v>272</v>
      </c>
      <c r="F890" s="9">
        <f t="shared" si="1057"/>
        <v>17538.099999999999</v>
      </c>
      <c r="G890" s="9">
        <f t="shared" si="1057"/>
        <v>0</v>
      </c>
      <c r="H890" s="9">
        <f t="shared" si="1057"/>
        <v>17538.099999999999</v>
      </c>
      <c r="I890" s="9">
        <f t="shared" si="1058"/>
        <v>17538.099999999999</v>
      </c>
      <c r="J890" s="9">
        <f t="shared" si="1057"/>
        <v>0</v>
      </c>
      <c r="K890" s="9">
        <f t="shared" si="1057"/>
        <v>17538.099999999999</v>
      </c>
      <c r="L890" s="9">
        <f t="shared" si="1059"/>
        <v>17538.099999999999</v>
      </c>
      <c r="M890" s="9">
        <f t="shared" si="1057"/>
        <v>0</v>
      </c>
      <c r="N890" s="9">
        <f t="shared" si="1057"/>
        <v>17538.099999999999</v>
      </c>
    </row>
    <row r="891" spans="1:14" ht="31.5" outlineLevel="3" x14ac:dyDescent="0.25">
      <c r="A891" s="262" t="s">
        <v>610</v>
      </c>
      <c r="B891" s="262" t="s">
        <v>602</v>
      </c>
      <c r="C891" s="262" t="s">
        <v>393</v>
      </c>
      <c r="D891" s="262"/>
      <c r="E891" s="236" t="s">
        <v>394</v>
      </c>
      <c r="F891" s="9">
        <f t="shared" si="1057"/>
        <v>17538.099999999999</v>
      </c>
      <c r="G891" s="9">
        <f t="shared" si="1057"/>
        <v>0</v>
      </c>
      <c r="H891" s="9">
        <f t="shared" si="1057"/>
        <v>17538.099999999999</v>
      </c>
      <c r="I891" s="9">
        <f t="shared" si="1058"/>
        <v>17538.099999999999</v>
      </c>
      <c r="J891" s="9">
        <f t="shared" si="1057"/>
        <v>0</v>
      </c>
      <c r="K891" s="9">
        <f t="shared" si="1057"/>
        <v>17538.099999999999</v>
      </c>
      <c r="L891" s="9">
        <f t="shared" si="1059"/>
        <v>17538.099999999999</v>
      </c>
      <c r="M891" s="9">
        <f t="shared" si="1057"/>
        <v>0</v>
      </c>
      <c r="N891" s="9">
        <f t="shared" si="1057"/>
        <v>17538.099999999999</v>
      </c>
    </row>
    <row r="892" spans="1:14" ht="31.5" outlineLevel="4" x14ac:dyDescent="0.25">
      <c r="A892" s="262" t="s">
        <v>610</v>
      </c>
      <c r="B892" s="262" t="s">
        <v>602</v>
      </c>
      <c r="C892" s="262" t="s">
        <v>395</v>
      </c>
      <c r="D892" s="262"/>
      <c r="E892" s="236" t="s">
        <v>39</v>
      </c>
      <c r="F892" s="9">
        <f t="shared" si="1057"/>
        <v>17538.099999999999</v>
      </c>
      <c r="G892" s="9">
        <f t="shared" si="1057"/>
        <v>0</v>
      </c>
      <c r="H892" s="9">
        <f t="shared" si="1057"/>
        <v>17538.099999999999</v>
      </c>
      <c r="I892" s="9">
        <f t="shared" si="1058"/>
        <v>17538.099999999999</v>
      </c>
      <c r="J892" s="9">
        <f t="shared" si="1057"/>
        <v>0</v>
      </c>
      <c r="K892" s="9">
        <f t="shared" si="1057"/>
        <v>17538.099999999999</v>
      </c>
      <c r="L892" s="9">
        <f t="shared" si="1059"/>
        <v>17538.099999999999</v>
      </c>
      <c r="M892" s="9">
        <f t="shared" si="1057"/>
        <v>0</v>
      </c>
      <c r="N892" s="9">
        <f t="shared" si="1057"/>
        <v>17538.099999999999</v>
      </c>
    </row>
    <row r="893" spans="1:14" ht="29.25" customHeight="1" outlineLevel="5" x14ac:dyDescent="0.25">
      <c r="A893" s="262" t="s">
        <v>610</v>
      </c>
      <c r="B893" s="262" t="s">
        <v>602</v>
      </c>
      <c r="C893" s="262" t="s">
        <v>396</v>
      </c>
      <c r="D893" s="262"/>
      <c r="E893" s="236" t="s">
        <v>430</v>
      </c>
      <c r="F893" s="9">
        <f t="shared" si="1057"/>
        <v>17538.099999999999</v>
      </c>
      <c r="G893" s="9">
        <f t="shared" si="1057"/>
        <v>0</v>
      </c>
      <c r="H893" s="9">
        <f t="shared" si="1057"/>
        <v>17538.099999999999</v>
      </c>
      <c r="I893" s="9">
        <f t="shared" si="1058"/>
        <v>17538.099999999999</v>
      </c>
      <c r="J893" s="9">
        <f t="shared" si="1057"/>
        <v>0</v>
      </c>
      <c r="K893" s="9">
        <f t="shared" si="1057"/>
        <v>17538.099999999999</v>
      </c>
      <c r="L893" s="9">
        <f t="shared" si="1059"/>
        <v>17538.099999999999</v>
      </c>
      <c r="M893" s="9">
        <f t="shared" si="1057"/>
        <v>0</v>
      </c>
      <c r="N893" s="9">
        <f t="shared" si="1057"/>
        <v>17538.099999999999</v>
      </c>
    </row>
    <row r="894" spans="1:14" ht="31.5" outlineLevel="7" x14ac:dyDescent="0.25">
      <c r="A894" s="263" t="s">
        <v>610</v>
      </c>
      <c r="B894" s="263" t="s">
        <v>602</v>
      </c>
      <c r="C894" s="263" t="s">
        <v>396</v>
      </c>
      <c r="D894" s="263" t="s">
        <v>70</v>
      </c>
      <c r="E894" s="155" t="s">
        <v>71</v>
      </c>
      <c r="F894" s="11">
        <v>17538.099999999999</v>
      </c>
      <c r="G894" s="11"/>
      <c r="H894" s="11">
        <f>SUM(F894:G894)</f>
        <v>17538.099999999999</v>
      </c>
      <c r="I894" s="11">
        <v>17538.099999999999</v>
      </c>
      <c r="J894" s="11"/>
      <c r="K894" s="11">
        <f>SUM(I894:J894)</f>
        <v>17538.099999999999</v>
      </c>
      <c r="L894" s="11">
        <v>17538.099999999999</v>
      </c>
      <c r="M894" s="11"/>
      <c r="N894" s="11">
        <f>SUM(L894:M894)</f>
        <v>17538.099999999999</v>
      </c>
    </row>
    <row r="895" spans="1:14" ht="15.75" outlineLevel="1" x14ac:dyDescent="0.25">
      <c r="A895" s="262" t="s">
        <v>610</v>
      </c>
      <c r="B895" s="262" t="s">
        <v>510</v>
      </c>
      <c r="C895" s="262"/>
      <c r="D895" s="262"/>
      <c r="E895" s="236" t="s">
        <v>511</v>
      </c>
      <c r="F895" s="9">
        <f>F896</f>
        <v>18</v>
      </c>
      <c r="G895" s="9">
        <f t="shared" ref="G895:H895" si="1060">G896</f>
        <v>0</v>
      </c>
      <c r="H895" s="9">
        <f t="shared" si="1060"/>
        <v>18</v>
      </c>
      <c r="I895" s="9">
        <f t="shared" ref="I895:L895" si="1061">I896</f>
        <v>13.9</v>
      </c>
      <c r="J895" s="9">
        <f t="shared" ref="J895" si="1062">J896</f>
        <v>0</v>
      </c>
      <c r="K895" s="9">
        <f t="shared" ref="K895" si="1063">K896</f>
        <v>13.9</v>
      </c>
      <c r="L895" s="9">
        <f t="shared" si="1061"/>
        <v>12.1</v>
      </c>
      <c r="M895" s="9">
        <f t="shared" ref="M895" si="1064">M896</f>
        <v>0</v>
      </c>
      <c r="N895" s="9">
        <f t="shared" ref="N895" si="1065">N896</f>
        <v>12.1</v>
      </c>
    </row>
    <row r="896" spans="1:14" ht="31.5" outlineLevel="2" x14ac:dyDescent="0.25">
      <c r="A896" s="262" t="s">
        <v>610</v>
      </c>
      <c r="B896" s="262" t="s">
        <v>510</v>
      </c>
      <c r="C896" s="262" t="s">
        <v>34</v>
      </c>
      <c r="D896" s="262"/>
      <c r="E896" s="236" t="s">
        <v>35</v>
      </c>
      <c r="F896" s="9">
        <f t="shared" ref="F896:N899" si="1066">F897</f>
        <v>18</v>
      </c>
      <c r="G896" s="9">
        <f t="shared" si="1066"/>
        <v>0</v>
      </c>
      <c r="H896" s="9">
        <f t="shared" si="1066"/>
        <v>18</v>
      </c>
      <c r="I896" s="9">
        <f t="shared" si="1066"/>
        <v>13.9</v>
      </c>
      <c r="J896" s="9">
        <f t="shared" si="1066"/>
        <v>0</v>
      </c>
      <c r="K896" s="9">
        <f t="shared" si="1066"/>
        <v>13.9</v>
      </c>
      <c r="L896" s="9">
        <f t="shared" ref="L896:L899" si="1067">L897</f>
        <v>12.1</v>
      </c>
      <c r="M896" s="9">
        <f t="shared" si="1066"/>
        <v>0</v>
      </c>
      <c r="N896" s="9">
        <f t="shared" si="1066"/>
        <v>12.1</v>
      </c>
    </row>
    <row r="897" spans="1:14" ht="15.75" outlineLevel="3" x14ac:dyDescent="0.25">
      <c r="A897" s="262" t="s">
        <v>610</v>
      </c>
      <c r="B897" s="262" t="s">
        <v>510</v>
      </c>
      <c r="C897" s="262" t="s">
        <v>76</v>
      </c>
      <c r="D897" s="262"/>
      <c r="E897" s="236" t="s">
        <v>77</v>
      </c>
      <c r="F897" s="9">
        <f t="shared" si="1066"/>
        <v>18</v>
      </c>
      <c r="G897" s="9">
        <f t="shared" si="1066"/>
        <v>0</v>
      </c>
      <c r="H897" s="9">
        <f t="shared" si="1066"/>
        <v>18</v>
      </c>
      <c r="I897" s="9">
        <f t="shared" si="1066"/>
        <v>13.9</v>
      </c>
      <c r="J897" s="9">
        <f t="shared" si="1066"/>
        <v>0</v>
      </c>
      <c r="K897" s="9">
        <f t="shared" si="1066"/>
        <v>13.9</v>
      </c>
      <c r="L897" s="9">
        <f t="shared" si="1067"/>
        <v>12.1</v>
      </c>
      <c r="M897" s="9">
        <f t="shared" si="1066"/>
        <v>0</v>
      </c>
      <c r="N897" s="9">
        <f t="shared" si="1066"/>
        <v>12.1</v>
      </c>
    </row>
    <row r="898" spans="1:14" ht="30" customHeight="1" outlineLevel="4" x14ac:dyDescent="0.25">
      <c r="A898" s="262" t="s">
        <v>610</v>
      </c>
      <c r="B898" s="262" t="s">
        <v>510</v>
      </c>
      <c r="C898" s="262" t="s">
        <v>78</v>
      </c>
      <c r="D898" s="262"/>
      <c r="E898" s="236" t="s">
        <v>79</v>
      </c>
      <c r="F898" s="9">
        <f t="shared" si="1066"/>
        <v>18</v>
      </c>
      <c r="G898" s="9">
        <f t="shared" si="1066"/>
        <v>0</v>
      </c>
      <c r="H898" s="9">
        <f t="shared" si="1066"/>
        <v>18</v>
      </c>
      <c r="I898" s="9">
        <f t="shared" si="1066"/>
        <v>13.9</v>
      </c>
      <c r="J898" s="9">
        <f t="shared" si="1066"/>
        <v>0</v>
      </c>
      <c r="K898" s="9">
        <f t="shared" si="1066"/>
        <v>13.9</v>
      </c>
      <c r="L898" s="9">
        <f t="shared" si="1067"/>
        <v>12.1</v>
      </c>
      <c r="M898" s="9">
        <f t="shared" si="1066"/>
        <v>0</v>
      </c>
      <c r="N898" s="9">
        <f t="shared" si="1066"/>
        <v>12.1</v>
      </c>
    </row>
    <row r="899" spans="1:14" ht="15.75" outlineLevel="5" x14ac:dyDescent="0.25">
      <c r="A899" s="262" t="s">
        <v>610</v>
      </c>
      <c r="B899" s="262" t="s">
        <v>510</v>
      </c>
      <c r="C899" s="262" t="s">
        <v>80</v>
      </c>
      <c r="D899" s="262"/>
      <c r="E899" s="236" t="s">
        <v>81</v>
      </c>
      <c r="F899" s="9">
        <f t="shared" si="1066"/>
        <v>18</v>
      </c>
      <c r="G899" s="9">
        <f t="shared" si="1066"/>
        <v>0</v>
      </c>
      <c r="H899" s="9">
        <f t="shared" si="1066"/>
        <v>18</v>
      </c>
      <c r="I899" s="9">
        <f t="shared" si="1066"/>
        <v>13.9</v>
      </c>
      <c r="J899" s="9">
        <f t="shared" si="1066"/>
        <v>0</v>
      </c>
      <c r="K899" s="9">
        <f t="shared" si="1066"/>
        <v>13.9</v>
      </c>
      <c r="L899" s="9">
        <f t="shared" si="1067"/>
        <v>12.1</v>
      </c>
      <c r="M899" s="9">
        <f t="shared" si="1066"/>
        <v>0</v>
      </c>
      <c r="N899" s="9">
        <f t="shared" si="1066"/>
        <v>12.1</v>
      </c>
    </row>
    <row r="900" spans="1:14" ht="15.75" outlineLevel="7" x14ac:dyDescent="0.25">
      <c r="A900" s="263" t="s">
        <v>610</v>
      </c>
      <c r="B900" s="263" t="s">
        <v>510</v>
      </c>
      <c r="C900" s="263" t="s">
        <v>80</v>
      </c>
      <c r="D900" s="263" t="s">
        <v>7</v>
      </c>
      <c r="E900" s="155" t="s">
        <v>8</v>
      </c>
      <c r="F900" s="11">
        <v>18</v>
      </c>
      <c r="G900" s="11"/>
      <c r="H900" s="11">
        <f>SUM(F900:G900)</f>
        <v>18</v>
      </c>
      <c r="I900" s="11">
        <v>13.9</v>
      </c>
      <c r="J900" s="11"/>
      <c r="K900" s="11">
        <f>SUM(I900:J900)</f>
        <v>13.9</v>
      </c>
      <c r="L900" s="11">
        <v>12.1</v>
      </c>
      <c r="M900" s="11"/>
      <c r="N900" s="11">
        <f>SUM(L900:M900)</f>
        <v>12.1</v>
      </c>
    </row>
    <row r="901" spans="1:14" ht="15.75" outlineLevel="1" x14ac:dyDescent="0.25">
      <c r="A901" s="262" t="s">
        <v>610</v>
      </c>
      <c r="B901" s="262" t="s">
        <v>572</v>
      </c>
      <c r="C901" s="262"/>
      <c r="D901" s="262"/>
      <c r="E901" s="236" t="s">
        <v>573</v>
      </c>
      <c r="F901" s="9">
        <f t="shared" ref="F901:N905" si="1068">F902</f>
        <v>538.20000000000005</v>
      </c>
      <c r="G901" s="9">
        <f t="shared" si="1068"/>
        <v>0</v>
      </c>
      <c r="H901" s="9">
        <f t="shared" si="1068"/>
        <v>538.20000000000005</v>
      </c>
      <c r="I901" s="9">
        <f t="shared" ref="I901:I905" si="1069">I902</f>
        <v>538.20000000000005</v>
      </c>
      <c r="J901" s="9">
        <f t="shared" si="1068"/>
        <v>0</v>
      </c>
      <c r="K901" s="9">
        <f t="shared" si="1068"/>
        <v>538.20000000000005</v>
      </c>
      <c r="L901" s="9">
        <f t="shared" ref="L901:L905" si="1070">L902</f>
        <v>538.20000000000005</v>
      </c>
      <c r="M901" s="9">
        <f t="shared" si="1068"/>
        <v>0</v>
      </c>
      <c r="N901" s="9">
        <f t="shared" si="1068"/>
        <v>538.20000000000005</v>
      </c>
    </row>
    <row r="902" spans="1:14" ht="20.25" customHeight="1" outlineLevel="2" x14ac:dyDescent="0.25">
      <c r="A902" s="262" t="s">
        <v>610</v>
      </c>
      <c r="B902" s="262" t="s">
        <v>572</v>
      </c>
      <c r="C902" s="262" t="s">
        <v>271</v>
      </c>
      <c r="D902" s="262"/>
      <c r="E902" s="236" t="s">
        <v>272</v>
      </c>
      <c r="F902" s="9">
        <f t="shared" si="1068"/>
        <v>538.20000000000005</v>
      </c>
      <c r="G902" s="9">
        <f t="shared" si="1068"/>
        <v>0</v>
      </c>
      <c r="H902" s="9">
        <f t="shared" si="1068"/>
        <v>538.20000000000005</v>
      </c>
      <c r="I902" s="9">
        <f t="shared" si="1069"/>
        <v>538.20000000000005</v>
      </c>
      <c r="J902" s="9">
        <f t="shared" si="1068"/>
        <v>0</v>
      </c>
      <c r="K902" s="9">
        <f t="shared" si="1068"/>
        <v>538.20000000000005</v>
      </c>
      <c r="L902" s="9">
        <f t="shared" si="1070"/>
        <v>538.20000000000005</v>
      </c>
      <c r="M902" s="9">
        <f t="shared" si="1068"/>
        <v>0</v>
      </c>
      <c r="N902" s="9">
        <f t="shared" si="1068"/>
        <v>538.20000000000005</v>
      </c>
    </row>
    <row r="903" spans="1:14" ht="31.5" outlineLevel="3" x14ac:dyDescent="0.25">
      <c r="A903" s="262" t="s">
        <v>610</v>
      </c>
      <c r="B903" s="262" t="s">
        <v>572</v>
      </c>
      <c r="C903" s="262" t="s">
        <v>393</v>
      </c>
      <c r="D903" s="262"/>
      <c r="E903" s="236" t="s">
        <v>394</v>
      </c>
      <c r="F903" s="9">
        <f t="shared" si="1068"/>
        <v>538.20000000000005</v>
      </c>
      <c r="G903" s="9">
        <f t="shared" si="1068"/>
        <v>0</v>
      </c>
      <c r="H903" s="9">
        <f t="shared" si="1068"/>
        <v>538.20000000000005</v>
      </c>
      <c r="I903" s="9">
        <f t="shared" si="1069"/>
        <v>538.20000000000005</v>
      </c>
      <c r="J903" s="9">
        <f t="shared" si="1068"/>
        <v>0</v>
      </c>
      <c r="K903" s="9">
        <f t="shared" si="1068"/>
        <v>538.20000000000005</v>
      </c>
      <c r="L903" s="9">
        <f t="shared" si="1070"/>
        <v>538.20000000000005</v>
      </c>
      <c r="M903" s="9">
        <f t="shared" si="1068"/>
        <v>0</v>
      </c>
      <c r="N903" s="9">
        <f t="shared" si="1068"/>
        <v>538.20000000000005</v>
      </c>
    </row>
    <row r="904" spans="1:14" ht="31.5" outlineLevel="4" x14ac:dyDescent="0.25">
      <c r="A904" s="262" t="s">
        <v>610</v>
      </c>
      <c r="B904" s="262" t="s">
        <v>572</v>
      </c>
      <c r="C904" s="262" t="s">
        <v>395</v>
      </c>
      <c r="D904" s="262"/>
      <c r="E904" s="236" t="s">
        <v>39</v>
      </c>
      <c r="F904" s="9">
        <f t="shared" si="1068"/>
        <v>538.20000000000005</v>
      </c>
      <c r="G904" s="9">
        <f t="shared" si="1068"/>
        <v>0</v>
      </c>
      <c r="H904" s="9">
        <f t="shared" si="1068"/>
        <v>538.20000000000005</v>
      </c>
      <c r="I904" s="9">
        <f t="shared" si="1069"/>
        <v>538.20000000000005</v>
      </c>
      <c r="J904" s="9">
        <f t="shared" si="1068"/>
        <v>0</v>
      </c>
      <c r="K904" s="9">
        <f t="shared" si="1068"/>
        <v>538.20000000000005</v>
      </c>
      <c r="L904" s="9">
        <f t="shared" si="1070"/>
        <v>538.20000000000005</v>
      </c>
      <c r="M904" s="9">
        <f t="shared" si="1068"/>
        <v>0</v>
      </c>
      <c r="N904" s="9">
        <f t="shared" si="1068"/>
        <v>538.20000000000005</v>
      </c>
    </row>
    <row r="905" spans="1:14" ht="15.75" outlineLevel="5" x14ac:dyDescent="0.25">
      <c r="A905" s="262" t="s">
        <v>610</v>
      </c>
      <c r="B905" s="262" t="s">
        <v>572</v>
      </c>
      <c r="C905" s="262" t="s">
        <v>397</v>
      </c>
      <c r="D905" s="262"/>
      <c r="E905" s="236" t="s">
        <v>398</v>
      </c>
      <c r="F905" s="9">
        <f t="shared" si="1068"/>
        <v>538.20000000000005</v>
      </c>
      <c r="G905" s="9">
        <f t="shared" si="1068"/>
        <v>0</v>
      </c>
      <c r="H905" s="9">
        <f t="shared" si="1068"/>
        <v>538.20000000000005</v>
      </c>
      <c r="I905" s="9">
        <f t="shared" si="1069"/>
        <v>538.20000000000005</v>
      </c>
      <c r="J905" s="9">
        <f t="shared" si="1068"/>
        <v>0</v>
      </c>
      <c r="K905" s="9">
        <f t="shared" si="1068"/>
        <v>538.20000000000005</v>
      </c>
      <c r="L905" s="9">
        <f t="shared" si="1070"/>
        <v>538.20000000000005</v>
      </c>
      <c r="M905" s="9">
        <f t="shared" si="1068"/>
        <v>0</v>
      </c>
      <c r="N905" s="9">
        <f t="shared" si="1068"/>
        <v>538.20000000000005</v>
      </c>
    </row>
    <row r="906" spans="1:14" ht="31.5" outlineLevel="7" x14ac:dyDescent="0.25">
      <c r="A906" s="263" t="s">
        <v>610</v>
      </c>
      <c r="B906" s="263" t="s">
        <v>572</v>
      </c>
      <c r="C906" s="263" t="s">
        <v>397</v>
      </c>
      <c r="D906" s="263" t="s">
        <v>70</v>
      </c>
      <c r="E906" s="155" t="s">
        <v>71</v>
      </c>
      <c r="F906" s="11">
        <v>538.20000000000005</v>
      </c>
      <c r="G906" s="11"/>
      <c r="H906" s="11">
        <f>SUM(F906:G906)</f>
        <v>538.20000000000005</v>
      </c>
      <c r="I906" s="11">
        <v>538.20000000000005</v>
      </c>
      <c r="J906" s="11"/>
      <c r="K906" s="11">
        <f>SUM(I906:J906)</f>
        <v>538.20000000000005</v>
      </c>
      <c r="L906" s="11">
        <v>538.20000000000005</v>
      </c>
      <c r="M906" s="11"/>
      <c r="N906" s="11">
        <f>SUM(L906:M906)</f>
        <v>538.20000000000005</v>
      </c>
    </row>
    <row r="907" spans="1:14" ht="15.75" outlineLevel="7" x14ac:dyDescent="0.25">
      <c r="A907" s="262" t="s">
        <v>610</v>
      </c>
      <c r="B907" s="262" t="s">
        <v>578</v>
      </c>
      <c r="C907" s="263"/>
      <c r="D907" s="263"/>
      <c r="E907" s="255" t="s">
        <v>579</v>
      </c>
      <c r="F907" s="9">
        <f t="shared" ref="F907:N912" si="1071">F908</f>
        <v>780</v>
      </c>
      <c r="G907" s="9">
        <f t="shared" si="1071"/>
        <v>0</v>
      </c>
      <c r="H907" s="9">
        <f t="shared" si="1071"/>
        <v>780</v>
      </c>
      <c r="I907" s="9">
        <f t="shared" ref="I907:I912" si="1072">I908</f>
        <v>780</v>
      </c>
      <c r="J907" s="9">
        <f t="shared" si="1071"/>
        <v>0</v>
      </c>
      <c r="K907" s="9">
        <f t="shared" si="1071"/>
        <v>780</v>
      </c>
      <c r="L907" s="9">
        <f>L908</f>
        <v>780</v>
      </c>
      <c r="M907" s="9">
        <f t="shared" si="1071"/>
        <v>0</v>
      </c>
      <c r="N907" s="9">
        <f t="shared" si="1071"/>
        <v>780</v>
      </c>
    </row>
    <row r="908" spans="1:14" ht="15.75" outlineLevel="1" x14ac:dyDescent="0.25">
      <c r="A908" s="262" t="s">
        <v>610</v>
      </c>
      <c r="B908" s="262" t="s">
        <v>587</v>
      </c>
      <c r="C908" s="262"/>
      <c r="D908" s="262"/>
      <c r="E908" s="236" t="s">
        <v>588</v>
      </c>
      <c r="F908" s="9">
        <f t="shared" si="1071"/>
        <v>780</v>
      </c>
      <c r="G908" s="9">
        <f t="shared" si="1071"/>
        <v>0</v>
      </c>
      <c r="H908" s="9">
        <f t="shared" si="1071"/>
        <v>780</v>
      </c>
      <c r="I908" s="9">
        <f t="shared" si="1072"/>
        <v>780</v>
      </c>
      <c r="J908" s="9">
        <f t="shared" si="1071"/>
        <v>0</v>
      </c>
      <c r="K908" s="9">
        <f t="shared" si="1071"/>
        <v>780</v>
      </c>
      <c r="L908" s="9">
        <f t="shared" ref="L908:L912" si="1073">L909</f>
        <v>780</v>
      </c>
      <c r="M908" s="9">
        <f t="shared" si="1071"/>
        <v>0</v>
      </c>
      <c r="N908" s="9">
        <f t="shared" si="1071"/>
        <v>780</v>
      </c>
    </row>
    <row r="909" spans="1:14" ht="17.25" customHeight="1" outlineLevel="2" x14ac:dyDescent="0.25">
      <c r="A909" s="262" t="s">
        <v>610</v>
      </c>
      <c r="B909" s="262" t="s">
        <v>587</v>
      </c>
      <c r="C909" s="262" t="s">
        <v>271</v>
      </c>
      <c r="D909" s="262"/>
      <c r="E909" s="236" t="s">
        <v>272</v>
      </c>
      <c r="F909" s="9">
        <f t="shared" si="1071"/>
        <v>780</v>
      </c>
      <c r="G909" s="9">
        <f t="shared" si="1071"/>
        <v>0</v>
      </c>
      <c r="H909" s="9">
        <f t="shared" si="1071"/>
        <v>780</v>
      </c>
      <c r="I909" s="9">
        <f t="shared" si="1072"/>
        <v>780</v>
      </c>
      <c r="J909" s="9">
        <f t="shared" si="1071"/>
        <v>0</v>
      </c>
      <c r="K909" s="9">
        <f t="shared" si="1071"/>
        <v>780</v>
      </c>
      <c r="L909" s="9">
        <f t="shared" si="1073"/>
        <v>780</v>
      </c>
      <c r="M909" s="9">
        <f t="shared" si="1071"/>
        <v>0</v>
      </c>
      <c r="N909" s="9">
        <f t="shared" si="1071"/>
        <v>780</v>
      </c>
    </row>
    <row r="910" spans="1:14" ht="15.75" outlineLevel="3" x14ac:dyDescent="0.25">
      <c r="A910" s="262" t="s">
        <v>610</v>
      </c>
      <c r="B910" s="262" t="s">
        <v>587</v>
      </c>
      <c r="C910" s="262" t="s">
        <v>273</v>
      </c>
      <c r="D910" s="262"/>
      <c r="E910" s="236" t="s">
        <v>274</v>
      </c>
      <c r="F910" s="9">
        <f t="shared" si="1071"/>
        <v>780</v>
      </c>
      <c r="G910" s="9">
        <f t="shared" si="1071"/>
        <v>0</v>
      </c>
      <c r="H910" s="9">
        <f t="shared" si="1071"/>
        <v>780</v>
      </c>
      <c r="I910" s="9">
        <f t="shared" si="1072"/>
        <v>780</v>
      </c>
      <c r="J910" s="9">
        <f t="shared" si="1071"/>
        <v>0</v>
      </c>
      <c r="K910" s="9">
        <f t="shared" si="1071"/>
        <v>780</v>
      </c>
      <c r="L910" s="9">
        <f t="shared" si="1073"/>
        <v>780</v>
      </c>
      <c r="M910" s="9">
        <f t="shared" si="1071"/>
        <v>0</v>
      </c>
      <c r="N910" s="9">
        <f t="shared" si="1071"/>
        <v>780</v>
      </c>
    </row>
    <row r="911" spans="1:14" ht="31.5" outlineLevel="4" x14ac:dyDescent="0.25">
      <c r="A911" s="262" t="s">
        <v>610</v>
      </c>
      <c r="B911" s="262" t="s">
        <v>587</v>
      </c>
      <c r="C911" s="262" t="s">
        <v>399</v>
      </c>
      <c r="D911" s="262"/>
      <c r="E911" s="236" t="s">
        <v>400</v>
      </c>
      <c r="F911" s="9">
        <f t="shared" si="1071"/>
        <v>780</v>
      </c>
      <c r="G911" s="9">
        <f t="shared" si="1071"/>
        <v>0</v>
      </c>
      <c r="H911" s="9">
        <f t="shared" si="1071"/>
        <v>780</v>
      </c>
      <c r="I911" s="9">
        <f t="shared" si="1072"/>
        <v>780</v>
      </c>
      <c r="J911" s="9">
        <f t="shared" si="1071"/>
        <v>0</v>
      </c>
      <c r="K911" s="9">
        <f t="shared" si="1071"/>
        <v>780</v>
      </c>
      <c r="L911" s="9">
        <f t="shared" si="1073"/>
        <v>780</v>
      </c>
      <c r="M911" s="9">
        <f t="shared" si="1071"/>
        <v>0</v>
      </c>
      <c r="N911" s="9">
        <f t="shared" si="1071"/>
        <v>780</v>
      </c>
    </row>
    <row r="912" spans="1:14" ht="31.5" outlineLevel="5" x14ac:dyDescent="0.25">
      <c r="A912" s="262" t="s">
        <v>610</v>
      </c>
      <c r="B912" s="262" t="s">
        <v>587</v>
      </c>
      <c r="C912" s="262" t="s">
        <v>401</v>
      </c>
      <c r="D912" s="262"/>
      <c r="E912" s="236" t="s">
        <v>402</v>
      </c>
      <c r="F912" s="9">
        <f t="shared" si="1071"/>
        <v>780</v>
      </c>
      <c r="G912" s="9">
        <f t="shared" si="1071"/>
        <v>0</v>
      </c>
      <c r="H912" s="9">
        <f t="shared" si="1071"/>
        <v>780</v>
      </c>
      <c r="I912" s="9">
        <f t="shared" si="1072"/>
        <v>780</v>
      </c>
      <c r="J912" s="9">
        <f t="shared" si="1071"/>
        <v>0</v>
      </c>
      <c r="K912" s="9">
        <f t="shared" si="1071"/>
        <v>780</v>
      </c>
      <c r="L912" s="9">
        <f t="shared" si="1073"/>
        <v>780</v>
      </c>
      <c r="M912" s="9">
        <f t="shared" si="1071"/>
        <v>0</v>
      </c>
      <c r="N912" s="9">
        <f t="shared" si="1071"/>
        <v>780</v>
      </c>
    </row>
    <row r="913" spans="1:14" ht="15.75" outlineLevel="7" x14ac:dyDescent="0.25">
      <c r="A913" s="263" t="s">
        <v>610</v>
      </c>
      <c r="B913" s="263" t="s">
        <v>587</v>
      </c>
      <c r="C913" s="263" t="s">
        <v>401</v>
      </c>
      <c r="D913" s="263" t="s">
        <v>21</v>
      </c>
      <c r="E913" s="155" t="s">
        <v>22</v>
      </c>
      <c r="F913" s="11">
        <v>780</v>
      </c>
      <c r="G913" s="11"/>
      <c r="H913" s="11">
        <f>SUM(F913:G913)</f>
        <v>780</v>
      </c>
      <c r="I913" s="11">
        <v>780</v>
      </c>
      <c r="J913" s="11"/>
      <c r="K913" s="11">
        <f>SUM(I913:J913)</f>
        <v>780</v>
      </c>
      <c r="L913" s="11">
        <v>780</v>
      </c>
      <c r="M913" s="11"/>
      <c r="N913" s="11">
        <f>SUM(L913:M913)</f>
        <v>780</v>
      </c>
    </row>
    <row r="914" spans="1:14" ht="15.75" outlineLevel="7" x14ac:dyDescent="0.25">
      <c r="A914" s="262" t="s">
        <v>610</v>
      </c>
      <c r="B914" s="262" t="s">
        <v>589</v>
      </c>
      <c r="C914" s="263"/>
      <c r="D914" s="263"/>
      <c r="E914" s="237" t="s">
        <v>590</v>
      </c>
      <c r="F914" s="9">
        <f t="shared" ref="F914:N914" si="1074">F915+F934+F950</f>
        <v>115824.06566000001</v>
      </c>
      <c r="G914" s="9">
        <f t="shared" si="1074"/>
        <v>-275.87303999999995</v>
      </c>
      <c r="H914" s="9">
        <f t="shared" si="1074"/>
        <v>115548.19262</v>
      </c>
      <c r="I914" s="9">
        <f t="shared" si="1074"/>
        <v>116887.30136000001</v>
      </c>
      <c r="J914" s="9">
        <f t="shared" si="1074"/>
        <v>0</v>
      </c>
      <c r="K914" s="9">
        <f t="shared" si="1074"/>
        <v>116887.30136000001</v>
      </c>
      <c r="L914" s="9">
        <f t="shared" si="1074"/>
        <v>109188.50000000001</v>
      </c>
      <c r="M914" s="9">
        <f t="shared" si="1074"/>
        <v>0</v>
      </c>
      <c r="N914" s="9">
        <f t="shared" si="1074"/>
        <v>109188.50000000001</v>
      </c>
    </row>
    <row r="915" spans="1:14" ht="15.75" outlineLevel="1" x14ac:dyDescent="0.25">
      <c r="A915" s="262" t="s">
        <v>610</v>
      </c>
      <c r="B915" s="262" t="s">
        <v>591</v>
      </c>
      <c r="C915" s="262"/>
      <c r="D915" s="262"/>
      <c r="E915" s="236" t="s">
        <v>592</v>
      </c>
      <c r="F915" s="9">
        <f>F916+F921</f>
        <v>6511.5</v>
      </c>
      <c r="G915" s="9">
        <f t="shared" ref="G915:H915" si="1075">G916+G921</f>
        <v>-275.87303999999995</v>
      </c>
      <c r="H915" s="9">
        <f t="shared" si="1075"/>
        <v>6235.6269600000005</v>
      </c>
      <c r="I915" s="9">
        <f>I916+I921</f>
        <v>5590.8</v>
      </c>
      <c r="J915" s="9">
        <f t="shared" ref="J915" si="1076">J916+J921</f>
        <v>0</v>
      </c>
      <c r="K915" s="9">
        <f t="shared" ref="K915" si="1077">K916+K921</f>
        <v>5590.8</v>
      </c>
      <c r="L915" s="9">
        <f>L916+L921</f>
        <v>4761.3</v>
      </c>
      <c r="M915" s="9">
        <f t="shared" ref="M915" si="1078">M916+M921</f>
        <v>0</v>
      </c>
      <c r="N915" s="9">
        <f t="shared" ref="N915" si="1079">N916+N921</f>
        <v>4761.3</v>
      </c>
    </row>
    <row r="916" spans="1:14" ht="31.5" outlineLevel="2" x14ac:dyDescent="0.25">
      <c r="A916" s="262" t="s">
        <v>610</v>
      </c>
      <c r="B916" s="262" t="s">
        <v>591</v>
      </c>
      <c r="C916" s="262" t="s">
        <v>54</v>
      </c>
      <c r="D916" s="262"/>
      <c r="E916" s="236" t="s">
        <v>55</v>
      </c>
      <c r="F916" s="9">
        <f t="shared" ref="F916:N916" si="1080">F917</f>
        <v>15.3</v>
      </c>
      <c r="G916" s="9">
        <f t="shared" si="1080"/>
        <v>0</v>
      </c>
      <c r="H916" s="9">
        <f t="shared" si="1080"/>
        <v>15.3</v>
      </c>
      <c r="I916" s="9">
        <f t="shared" si="1080"/>
        <v>15.3</v>
      </c>
      <c r="J916" s="9">
        <f t="shared" si="1080"/>
        <v>0</v>
      </c>
      <c r="K916" s="9">
        <f t="shared" si="1080"/>
        <v>15.3</v>
      </c>
      <c r="L916" s="9">
        <f>L917</f>
        <v>15.3</v>
      </c>
      <c r="M916" s="9">
        <f t="shared" si="1080"/>
        <v>0</v>
      </c>
      <c r="N916" s="9">
        <f t="shared" si="1080"/>
        <v>15.3</v>
      </c>
    </row>
    <row r="917" spans="1:14" ht="17.25" customHeight="1" outlineLevel="3" x14ac:dyDescent="0.25">
      <c r="A917" s="262" t="s">
        <v>610</v>
      </c>
      <c r="B917" s="262" t="s">
        <v>591</v>
      </c>
      <c r="C917" s="262" t="s">
        <v>56</v>
      </c>
      <c r="D917" s="262"/>
      <c r="E917" s="236" t="s">
        <v>57</v>
      </c>
      <c r="F917" s="9">
        <f t="shared" ref="F917:N917" si="1081">F918</f>
        <v>15.3</v>
      </c>
      <c r="G917" s="9">
        <f t="shared" si="1081"/>
        <v>0</v>
      </c>
      <c r="H917" s="9">
        <f t="shared" si="1081"/>
        <v>15.3</v>
      </c>
      <c r="I917" s="9">
        <f>I918</f>
        <v>15.3</v>
      </c>
      <c r="J917" s="9">
        <f t="shared" si="1081"/>
        <v>0</v>
      </c>
      <c r="K917" s="9">
        <f t="shared" si="1081"/>
        <v>15.3</v>
      </c>
      <c r="L917" s="9">
        <f>L918</f>
        <v>15.3</v>
      </c>
      <c r="M917" s="9">
        <f t="shared" si="1081"/>
        <v>0</v>
      </c>
      <c r="N917" s="9">
        <f t="shared" si="1081"/>
        <v>15.3</v>
      </c>
    </row>
    <row r="918" spans="1:14" ht="18.75" customHeight="1" outlineLevel="4" x14ac:dyDescent="0.25">
      <c r="A918" s="262" t="s">
        <v>610</v>
      </c>
      <c r="B918" s="262" t="s">
        <v>591</v>
      </c>
      <c r="C918" s="262" t="s">
        <v>383</v>
      </c>
      <c r="D918" s="262"/>
      <c r="E918" s="236" t="s">
        <v>384</v>
      </c>
      <c r="F918" s="9">
        <f t="shared" ref="F918:N919" si="1082">F919</f>
        <v>15.3</v>
      </c>
      <c r="G918" s="9">
        <f t="shared" si="1082"/>
        <v>0</v>
      </c>
      <c r="H918" s="9">
        <f t="shared" si="1082"/>
        <v>15.3</v>
      </c>
      <c r="I918" s="9">
        <f t="shared" si="1082"/>
        <v>15.3</v>
      </c>
      <c r="J918" s="9">
        <f t="shared" si="1082"/>
        <v>0</v>
      </c>
      <c r="K918" s="9">
        <f t="shared" si="1082"/>
        <v>15.3</v>
      </c>
      <c r="L918" s="9">
        <f t="shared" ref="L918:L919" si="1083">L919</f>
        <v>15.3</v>
      </c>
      <c r="M918" s="9">
        <f t="shared" si="1082"/>
        <v>0</v>
      </c>
      <c r="N918" s="9">
        <f t="shared" si="1082"/>
        <v>15.3</v>
      </c>
    </row>
    <row r="919" spans="1:14" ht="15.75" outlineLevel="5" x14ac:dyDescent="0.25">
      <c r="A919" s="262" t="s">
        <v>610</v>
      </c>
      <c r="B919" s="262" t="s">
        <v>591</v>
      </c>
      <c r="C919" s="262" t="s">
        <v>385</v>
      </c>
      <c r="D919" s="262"/>
      <c r="E919" s="236" t="s">
        <v>386</v>
      </c>
      <c r="F919" s="9">
        <f t="shared" si="1082"/>
        <v>15.3</v>
      </c>
      <c r="G919" s="9">
        <f t="shared" si="1082"/>
        <v>0</v>
      </c>
      <c r="H919" s="9">
        <f t="shared" si="1082"/>
        <v>15.3</v>
      </c>
      <c r="I919" s="9">
        <f t="shared" si="1082"/>
        <v>15.3</v>
      </c>
      <c r="J919" s="9">
        <f t="shared" si="1082"/>
        <v>0</v>
      </c>
      <c r="K919" s="9">
        <f t="shared" si="1082"/>
        <v>15.3</v>
      </c>
      <c r="L919" s="9">
        <f t="shared" si="1083"/>
        <v>15.3</v>
      </c>
      <c r="M919" s="9">
        <f t="shared" si="1082"/>
        <v>0</v>
      </c>
      <c r="N919" s="9">
        <f t="shared" si="1082"/>
        <v>15.3</v>
      </c>
    </row>
    <row r="920" spans="1:14" ht="15.75" outlineLevel="7" x14ac:dyDescent="0.25">
      <c r="A920" s="263" t="s">
        <v>610</v>
      </c>
      <c r="B920" s="263" t="s">
        <v>591</v>
      </c>
      <c r="C920" s="263" t="s">
        <v>385</v>
      </c>
      <c r="D920" s="263" t="s">
        <v>7</v>
      </c>
      <c r="E920" s="155" t="s">
        <v>8</v>
      </c>
      <c r="F920" s="11">
        <v>15.3</v>
      </c>
      <c r="G920" s="11"/>
      <c r="H920" s="11">
        <f>SUM(F920:G920)</f>
        <v>15.3</v>
      </c>
      <c r="I920" s="11">
        <v>15.3</v>
      </c>
      <c r="J920" s="11"/>
      <c r="K920" s="11">
        <f>SUM(I920:J920)</f>
        <v>15.3</v>
      </c>
      <c r="L920" s="11">
        <v>15.3</v>
      </c>
      <c r="M920" s="11"/>
      <c r="N920" s="11">
        <f>SUM(L920:M920)</f>
        <v>15.3</v>
      </c>
    </row>
    <row r="921" spans="1:14" ht="19.5" customHeight="1" outlineLevel="2" x14ac:dyDescent="0.25">
      <c r="A921" s="262" t="s">
        <v>610</v>
      </c>
      <c r="B921" s="262" t="s">
        <v>591</v>
      </c>
      <c r="C921" s="262" t="s">
        <v>271</v>
      </c>
      <c r="D921" s="262"/>
      <c r="E921" s="236" t="s">
        <v>272</v>
      </c>
      <c r="F921" s="9">
        <f>F922</f>
        <v>6496.2</v>
      </c>
      <c r="G921" s="9">
        <f t="shared" ref="G921:H921" si="1084">G922</f>
        <v>-275.87303999999995</v>
      </c>
      <c r="H921" s="9">
        <f t="shared" si="1084"/>
        <v>6220.3269600000003</v>
      </c>
      <c r="I921" s="9">
        <f t="shared" ref="I921:L921" si="1085">I922</f>
        <v>5575.5</v>
      </c>
      <c r="J921" s="9">
        <f t="shared" ref="J921" si="1086">J922</f>
        <v>0</v>
      </c>
      <c r="K921" s="9">
        <f t="shared" ref="K921" si="1087">K922</f>
        <v>5575.5</v>
      </c>
      <c r="L921" s="9">
        <f t="shared" si="1085"/>
        <v>4746</v>
      </c>
      <c r="M921" s="9">
        <f t="shared" ref="M921" si="1088">M922</f>
        <v>0</v>
      </c>
      <c r="N921" s="9">
        <f t="shared" ref="N921" si="1089">N922</f>
        <v>4746</v>
      </c>
    </row>
    <row r="922" spans="1:14" ht="15.75" outlineLevel="3" x14ac:dyDescent="0.25">
      <c r="A922" s="262" t="s">
        <v>610</v>
      </c>
      <c r="B922" s="262" t="s">
        <v>591</v>
      </c>
      <c r="C922" s="262" t="s">
        <v>273</v>
      </c>
      <c r="D922" s="262"/>
      <c r="E922" s="236" t="s">
        <v>274</v>
      </c>
      <c r="F922" s="9">
        <f>F923+F929</f>
        <v>6496.2</v>
      </c>
      <c r="G922" s="9">
        <f t="shared" ref="G922:H922" si="1090">G923+G929</f>
        <v>-275.87303999999995</v>
      </c>
      <c r="H922" s="9">
        <f t="shared" si="1090"/>
        <v>6220.3269600000003</v>
      </c>
      <c r="I922" s="9">
        <f>I923+I929</f>
        <v>5575.5</v>
      </c>
      <c r="J922" s="9">
        <f t="shared" ref="J922" si="1091">J923+J929</f>
        <v>0</v>
      </c>
      <c r="K922" s="9">
        <f t="shared" ref="K922" si="1092">K923+K929</f>
        <v>5575.5</v>
      </c>
      <c r="L922" s="9">
        <f>L923+L929</f>
        <v>4746</v>
      </c>
      <c r="M922" s="9">
        <f t="shared" ref="M922" si="1093">M923+M929</f>
        <v>0</v>
      </c>
      <c r="N922" s="9">
        <f t="shared" ref="N922" si="1094">N923+N929</f>
        <v>4746</v>
      </c>
    </row>
    <row r="923" spans="1:14" ht="31.5" outlineLevel="4" x14ac:dyDescent="0.25">
      <c r="A923" s="262" t="s">
        <v>610</v>
      </c>
      <c r="B923" s="262" t="s">
        <v>591</v>
      </c>
      <c r="C923" s="262" t="s">
        <v>275</v>
      </c>
      <c r="D923" s="262"/>
      <c r="E923" s="236" t="s">
        <v>276</v>
      </c>
      <c r="F923" s="9">
        <f>F924+F927</f>
        <v>1407.5</v>
      </c>
      <c r="G923" s="9">
        <f t="shared" ref="G923:H923" si="1095">G924+G927</f>
        <v>-275.87303999999995</v>
      </c>
      <c r="H923" s="9">
        <f t="shared" si="1095"/>
        <v>1131.6269600000001</v>
      </c>
      <c r="I923" s="9">
        <f t="shared" ref="I923:L923" si="1096">I924+I927</f>
        <v>1358.1</v>
      </c>
      <c r="J923" s="9">
        <f t="shared" ref="J923" si="1097">J924+J927</f>
        <v>0</v>
      </c>
      <c r="K923" s="9">
        <f t="shared" ref="K923" si="1098">K924+K927</f>
        <v>1358.1</v>
      </c>
      <c r="L923" s="9">
        <f t="shared" si="1096"/>
        <v>1336.6</v>
      </c>
      <c r="M923" s="9">
        <f t="shared" ref="M923" si="1099">M924+M927</f>
        <v>0</v>
      </c>
      <c r="N923" s="9">
        <f t="shared" ref="N923" si="1100">N924+N927</f>
        <v>1336.6</v>
      </c>
    </row>
    <row r="924" spans="1:14" ht="15.75" outlineLevel="5" x14ac:dyDescent="0.25">
      <c r="A924" s="262" t="s">
        <v>610</v>
      </c>
      <c r="B924" s="262" t="s">
        <v>591</v>
      </c>
      <c r="C924" s="262" t="s">
        <v>403</v>
      </c>
      <c r="D924" s="262"/>
      <c r="E924" s="236" t="s">
        <v>404</v>
      </c>
      <c r="F924" s="9">
        <f>F925+F926</f>
        <v>215</v>
      </c>
      <c r="G924" s="9">
        <f t="shared" ref="G924:H924" si="1101">G925+G926</f>
        <v>0</v>
      </c>
      <c r="H924" s="9">
        <f t="shared" si="1101"/>
        <v>215</v>
      </c>
      <c r="I924" s="9">
        <f t="shared" ref="I924:L924" si="1102">I925+I926</f>
        <v>165.60000000000002</v>
      </c>
      <c r="J924" s="9">
        <f t="shared" ref="J924" si="1103">J925+J926</f>
        <v>0</v>
      </c>
      <c r="K924" s="9">
        <f t="shared" ref="K924" si="1104">K925+K926</f>
        <v>165.60000000000002</v>
      </c>
      <c r="L924" s="9">
        <f t="shared" si="1102"/>
        <v>144.10000000000002</v>
      </c>
      <c r="M924" s="9">
        <f t="shared" ref="M924" si="1105">M925+M926</f>
        <v>0</v>
      </c>
      <c r="N924" s="9">
        <f t="shared" ref="N924" si="1106">N925+N926</f>
        <v>144.10000000000002</v>
      </c>
    </row>
    <row r="925" spans="1:14" ht="15.75" outlineLevel="7" x14ac:dyDescent="0.25">
      <c r="A925" s="263" t="s">
        <v>610</v>
      </c>
      <c r="B925" s="263" t="s">
        <v>591</v>
      </c>
      <c r="C925" s="263" t="s">
        <v>403</v>
      </c>
      <c r="D925" s="263" t="s">
        <v>7</v>
      </c>
      <c r="E925" s="155" t="s">
        <v>8</v>
      </c>
      <c r="F925" s="11">
        <v>120</v>
      </c>
      <c r="G925" s="11"/>
      <c r="H925" s="11">
        <f t="shared" ref="H925:H926" si="1107">SUM(F925:G925)</f>
        <v>120</v>
      </c>
      <c r="I925" s="11">
        <v>92.4</v>
      </c>
      <c r="J925" s="11"/>
      <c r="K925" s="11">
        <f t="shared" ref="K925:K926" si="1108">SUM(I925:J925)</f>
        <v>92.4</v>
      </c>
      <c r="L925" s="11">
        <v>80.400000000000006</v>
      </c>
      <c r="M925" s="11"/>
      <c r="N925" s="11">
        <f t="shared" ref="N925:N926" si="1109">SUM(L925:M925)</f>
        <v>80.400000000000006</v>
      </c>
    </row>
    <row r="926" spans="1:14" ht="31.5" outlineLevel="7" x14ac:dyDescent="0.25">
      <c r="A926" s="263" t="s">
        <v>610</v>
      </c>
      <c r="B926" s="263" t="s">
        <v>591</v>
      </c>
      <c r="C926" s="263" t="s">
        <v>403</v>
      </c>
      <c r="D926" s="263" t="s">
        <v>70</v>
      </c>
      <c r="E926" s="155" t="s">
        <v>71</v>
      </c>
      <c r="F926" s="11">
        <v>95</v>
      </c>
      <c r="G926" s="11"/>
      <c r="H926" s="11">
        <f t="shared" si="1107"/>
        <v>95</v>
      </c>
      <c r="I926" s="11">
        <v>73.2</v>
      </c>
      <c r="J926" s="11"/>
      <c r="K926" s="11">
        <f t="shared" si="1108"/>
        <v>73.2</v>
      </c>
      <c r="L926" s="11">
        <v>63.7</v>
      </c>
      <c r="M926" s="11"/>
      <c r="N926" s="11">
        <f t="shared" si="1109"/>
        <v>63.7</v>
      </c>
    </row>
    <row r="927" spans="1:14" ht="47.25" outlineLevel="7" x14ac:dyDescent="0.25">
      <c r="A927" s="262" t="s">
        <v>610</v>
      </c>
      <c r="B927" s="262" t="s">
        <v>591</v>
      </c>
      <c r="C927" s="262" t="s">
        <v>477</v>
      </c>
      <c r="D927" s="263"/>
      <c r="E927" s="236" t="s">
        <v>480</v>
      </c>
      <c r="F927" s="9">
        <f>F928</f>
        <v>1192.5</v>
      </c>
      <c r="G927" s="9">
        <f t="shared" ref="G927:H927" si="1110">G928</f>
        <v>-275.87303999999995</v>
      </c>
      <c r="H927" s="9">
        <f t="shared" si="1110"/>
        <v>916.62696000000005</v>
      </c>
      <c r="I927" s="9">
        <f t="shared" ref="I927:L927" si="1111">I928</f>
        <v>1192.5</v>
      </c>
      <c r="J927" s="9">
        <f t="shared" ref="J927" si="1112">J928</f>
        <v>0</v>
      </c>
      <c r="K927" s="9">
        <f t="shared" ref="K927" si="1113">K928</f>
        <v>1192.5</v>
      </c>
      <c r="L927" s="9">
        <f t="shared" si="1111"/>
        <v>1192.5</v>
      </c>
      <c r="M927" s="9">
        <f t="shared" ref="M927" si="1114">M928</f>
        <v>0</v>
      </c>
      <c r="N927" s="9">
        <f t="shared" ref="N927" si="1115">N928</f>
        <v>1192.5</v>
      </c>
    </row>
    <row r="928" spans="1:14" ht="31.5" outlineLevel="7" x14ac:dyDescent="0.25">
      <c r="A928" s="263" t="s">
        <v>610</v>
      </c>
      <c r="B928" s="263" t="s">
        <v>591</v>
      </c>
      <c r="C928" s="263" t="s">
        <v>477</v>
      </c>
      <c r="D928" s="263" t="s">
        <v>70</v>
      </c>
      <c r="E928" s="155" t="s">
        <v>71</v>
      </c>
      <c r="F928" s="11">
        <v>1192.5</v>
      </c>
      <c r="G928" s="183">
        <f>-1192.5+512.2+404.42696</f>
        <v>-275.87303999999995</v>
      </c>
      <c r="H928" s="13">
        <f>SUM(F928:G928)</f>
        <v>916.62696000000005</v>
      </c>
      <c r="I928" s="11">
        <v>1192.5</v>
      </c>
      <c r="J928" s="11"/>
      <c r="K928" s="11">
        <f>SUM(I928:J928)</f>
        <v>1192.5</v>
      </c>
      <c r="L928" s="11">
        <v>1192.5</v>
      </c>
      <c r="M928" s="11"/>
      <c r="N928" s="11">
        <f>SUM(L928:M928)</f>
        <v>1192.5</v>
      </c>
    </row>
    <row r="929" spans="1:14" ht="31.5" outlineLevel="4" x14ac:dyDescent="0.25">
      <c r="A929" s="262" t="s">
        <v>610</v>
      </c>
      <c r="B929" s="262" t="s">
        <v>591</v>
      </c>
      <c r="C929" s="262" t="s">
        <v>399</v>
      </c>
      <c r="D929" s="262"/>
      <c r="E929" s="236" t="s">
        <v>400</v>
      </c>
      <c r="F929" s="9">
        <f t="shared" ref="F929:N929" si="1116">F930</f>
        <v>5088.7</v>
      </c>
      <c r="G929" s="9">
        <f t="shared" si="1116"/>
        <v>0</v>
      </c>
      <c r="H929" s="9">
        <f t="shared" si="1116"/>
        <v>5088.7</v>
      </c>
      <c r="I929" s="9">
        <f t="shared" si="1116"/>
        <v>4217.3999999999996</v>
      </c>
      <c r="J929" s="9">
        <f t="shared" si="1116"/>
        <v>0</v>
      </c>
      <c r="K929" s="9">
        <f t="shared" si="1116"/>
        <v>4217.3999999999996</v>
      </c>
      <c r="L929" s="9">
        <f>L930</f>
        <v>3409.3999999999996</v>
      </c>
      <c r="M929" s="9">
        <f t="shared" si="1116"/>
        <v>0</v>
      </c>
      <c r="N929" s="9">
        <f t="shared" si="1116"/>
        <v>3409.3999999999996</v>
      </c>
    </row>
    <row r="930" spans="1:14" ht="15.75" outlineLevel="5" x14ac:dyDescent="0.25">
      <c r="A930" s="262" t="s">
        <v>610</v>
      </c>
      <c r="B930" s="262" t="s">
        <v>591</v>
      </c>
      <c r="C930" s="262" t="s">
        <v>405</v>
      </c>
      <c r="D930" s="262"/>
      <c r="E930" s="236" t="s">
        <v>406</v>
      </c>
      <c r="F930" s="9">
        <f>F931+F932+F933</f>
        <v>5088.7</v>
      </c>
      <c r="G930" s="9">
        <f t="shared" ref="G930:H930" si="1117">G931+G932+G933</f>
        <v>0</v>
      </c>
      <c r="H930" s="9">
        <f t="shared" si="1117"/>
        <v>5088.7</v>
      </c>
      <c r="I930" s="9">
        <f t="shared" ref="I930:L930" si="1118">I931+I932+I933</f>
        <v>4217.3999999999996</v>
      </c>
      <c r="J930" s="9">
        <f t="shared" ref="J930" si="1119">J931+J932+J933</f>
        <v>0</v>
      </c>
      <c r="K930" s="9">
        <f t="shared" ref="K930" si="1120">K931+K932+K933</f>
        <v>4217.3999999999996</v>
      </c>
      <c r="L930" s="9">
        <f t="shared" si="1118"/>
        <v>3409.3999999999996</v>
      </c>
      <c r="M930" s="9">
        <f t="shared" ref="M930" si="1121">M931+M932+M933</f>
        <v>0</v>
      </c>
      <c r="N930" s="9">
        <f t="shared" ref="N930" si="1122">N931+N932+N933</f>
        <v>3409.3999999999996</v>
      </c>
    </row>
    <row r="931" spans="1:14" ht="15.75" outlineLevel="7" x14ac:dyDescent="0.25">
      <c r="A931" s="263" t="s">
        <v>610</v>
      </c>
      <c r="B931" s="263" t="s">
        <v>591</v>
      </c>
      <c r="C931" s="263" t="s">
        <v>405</v>
      </c>
      <c r="D931" s="263" t="s">
        <v>7</v>
      </c>
      <c r="E931" s="155" t="s">
        <v>8</v>
      </c>
      <c r="F931" s="11">
        <v>195.8</v>
      </c>
      <c r="G931" s="11"/>
      <c r="H931" s="11">
        <f t="shared" ref="H931:H933" si="1123">SUM(F931:G931)</f>
        <v>195.8</v>
      </c>
      <c r="I931" s="11">
        <v>150.80000000000001</v>
      </c>
      <c r="J931" s="11"/>
      <c r="K931" s="11">
        <f t="shared" ref="K931:K933" si="1124">SUM(I931:J931)</f>
        <v>150.80000000000001</v>
      </c>
      <c r="L931" s="11">
        <v>131.19999999999999</v>
      </c>
      <c r="M931" s="11"/>
      <c r="N931" s="11">
        <f t="shared" ref="N931:N933" si="1125">SUM(L931:M931)</f>
        <v>131.19999999999999</v>
      </c>
    </row>
    <row r="932" spans="1:14" ht="15.75" outlineLevel="7" x14ac:dyDescent="0.25">
      <c r="A932" s="263" t="s">
        <v>610</v>
      </c>
      <c r="B932" s="263" t="s">
        <v>591</v>
      </c>
      <c r="C932" s="263" t="s">
        <v>405</v>
      </c>
      <c r="D932" s="263" t="s">
        <v>21</v>
      </c>
      <c r="E932" s="155" t="s">
        <v>22</v>
      </c>
      <c r="F932" s="11">
        <v>851.7</v>
      </c>
      <c r="G932" s="11"/>
      <c r="H932" s="11">
        <f t="shared" si="1123"/>
        <v>851.7</v>
      </c>
      <c r="I932" s="11">
        <v>655.8</v>
      </c>
      <c r="J932" s="11"/>
      <c r="K932" s="11">
        <f t="shared" si="1124"/>
        <v>655.8</v>
      </c>
      <c r="L932" s="11">
        <v>570.6</v>
      </c>
      <c r="M932" s="11"/>
      <c r="N932" s="11">
        <f t="shared" si="1125"/>
        <v>570.6</v>
      </c>
    </row>
    <row r="933" spans="1:14" ht="31.5" outlineLevel="7" x14ac:dyDescent="0.25">
      <c r="A933" s="263" t="s">
        <v>610</v>
      </c>
      <c r="B933" s="263" t="s">
        <v>591</v>
      </c>
      <c r="C933" s="263" t="s">
        <v>405</v>
      </c>
      <c r="D933" s="263" t="s">
        <v>70</v>
      </c>
      <c r="E933" s="155" t="s">
        <v>71</v>
      </c>
      <c r="F933" s="11">
        <v>4041.2</v>
      </c>
      <c r="G933" s="11"/>
      <c r="H933" s="11">
        <f t="shared" si="1123"/>
        <v>4041.2</v>
      </c>
      <c r="I933" s="11">
        <v>3410.8</v>
      </c>
      <c r="J933" s="11"/>
      <c r="K933" s="11">
        <f t="shared" si="1124"/>
        <v>3410.8</v>
      </c>
      <c r="L933" s="11">
        <v>2707.6</v>
      </c>
      <c r="M933" s="11"/>
      <c r="N933" s="11">
        <f t="shared" si="1125"/>
        <v>2707.6</v>
      </c>
    </row>
    <row r="934" spans="1:14" ht="15.75" outlineLevel="1" x14ac:dyDescent="0.25">
      <c r="A934" s="262" t="s">
        <v>610</v>
      </c>
      <c r="B934" s="262" t="s">
        <v>612</v>
      </c>
      <c r="C934" s="262"/>
      <c r="D934" s="262"/>
      <c r="E934" s="236" t="s">
        <v>613</v>
      </c>
      <c r="F934" s="9">
        <f t="shared" ref="F934:N936" si="1126">F935</f>
        <v>103730.86566000001</v>
      </c>
      <c r="G934" s="9">
        <f t="shared" si="1126"/>
        <v>0</v>
      </c>
      <c r="H934" s="9">
        <f t="shared" si="1126"/>
        <v>103730.86566000001</v>
      </c>
      <c r="I934" s="9">
        <f t="shared" ref="I934:I936" si="1127">I935</f>
        <v>105497.50136000001</v>
      </c>
      <c r="J934" s="9">
        <f t="shared" si="1126"/>
        <v>0</v>
      </c>
      <c r="K934" s="9">
        <f t="shared" si="1126"/>
        <v>105497.50136000001</v>
      </c>
      <c r="L934" s="9">
        <f t="shared" ref="L934:L936" si="1128">L935</f>
        <v>98402.1</v>
      </c>
      <c r="M934" s="9">
        <f t="shared" si="1126"/>
        <v>0</v>
      </c>
      <c r="N934" s="9">
        <f t="shared" si="1126"/>
        <v>98402.1</v>
      </c>
    </row>
    <row r="935" spans="1:14" ht="20.25" customHeight="1" outlineLevel="2" x14ac:dyDescent="0.25">
      <c r="A935" s="262" t="s">
        <v>610</v>
      </c>
      <c r="B935" s="262" t="s">
        <v>612</v>
      </c>
      <c r="C935" s="262" t="s">
        <v>271</v>
      </c>
      <c r="D935" s="262"/>
      <c r="E935" s="236" t="s">
        <v>272</v>
      </c>
      <c r="F935" s="9">
        <f>F936+F946</f>
        <v>103730.86566000001</v>
      </c>
      <c r="G935" s="9">
        <f t="shared" ref="G935:H935" si="1129">G936+G946</f>
        <v>0</v>
      </c>
      <c r="H935" s="9">
        <f t="shared" si="1129"/>
        <v>103730.86566000001</v>
      </c>
      <c r="I935" s="9">
        <f t="shared" ref="I935:L935" si="1130">I936+I946</f>
        <v>105497.50136000001</v>
      </c>
      <c r="J935" s="9">
        <f t="shared" ref="J935" si="1131">J936+J946</f>
        <v>0</v>
      </c>
      <c r="K935" s="9">
        <f t="shared" ref="K935" si="1132">K936+K946</f>
        <v>105497.50136000001</v>
      </c>
      <c r="L935" s="9">
        <f t="shared" si="1130"/>
        <v>98402.1</v>
      </c>
      <c r="M935" s="9">
        <f t="shared" ref="M935" si="1133">M936+M946</f>
        <v>0</v>
      </c>
      <c r="N935" s="9">
        <f t="shared" ref="N935" si="1134">N936+N946</f>
        <v>98402.1</v>
      </c>
    </row>
    <row r="936" spans="1:14" ht="15.75" outlineLevel="3" x14ac:dyDescent="0.25">
      <c r="A936" s="262" t="s">
        <v>610</v>
      </c>
      <c r="B936" s="262" t="s">
        <v>612</v>
      </c>
      <c r="C936" s="262" t="s">
        <v>273</v>
      </c>
      <c r="D936" s="262"/>
      <c r="E936" s="236" t="s">
        <v>274</v>
      </c>
      <c r="F936" s="9">
        <f t="shared" si="1126"/>
        <v>5609.26566</v>
      </c>
      <c r="G936" s="9">
        <f t="shared" si="1126"/>
        <v>0</v>
      </c>
      <c r="H936" s="9">
        <f t="shared" si="1126"/>
        <v>5609.26566</v>
      </c>
      <c r="I936" s="9">
        <f t="shared" si="1127"/>
        <v>7375.9013599999998</v>
      </c>
      <c r="J936" s="9">
        <f t="shared" si="1126"/>
        <v>0</v>
      </c>
      <c r="K936" s="9">
        <f t="shared" si="1126"/>
        <v>7375.9013599999998</v>
      </c>
      <c r="L936" s="9">
        <f t="shared" si="1128"/>
        <v>280.5</v>
      </c>
      <c r="M936" s="9">
        <f t="shared" si="1126"/>
        <v>0</v>
      </c>
      <c r="N936" s="9">
        <f t="shared" si="1126"/>
        <v>280.5</v>
      </c>
    </row>
    <row r="937" spans="1:14" ht="15.75" outlineLevel="4" x14ac:dyDescent="0.25">
      <c r="A937" s="262" t="s">
        <v>610</v>
      </c>
      <c r="B937" s="262" t="s">
        <v>612</v>
      </c>
      <c r="C937" s="262" t="s">
        <v>407</v>
      </c>
      <c r="D937" s="262"/>
      <c r="E937" s="236" t="s">
        <v>454</v>
      </c>
      <c r="F937" s="9">
        <f>F940+F938+F942+F944</f>
        <v>5609.26566</v>
      </c>
      <c r="G937" s="9">
        <f t="shared" ref="G937:H937" si="1135">G940+G938+G942+G944</f>
        <v>0</v>
      </c>
      <c r="H937" s="9">
        <f t="shared" si="1135"/>
        <v>5609.26566</v>
      </c>
      <c r="I937" s="9">
        <f t="shared" ref="I937:L937" si="1136">I940+I938+I942+I944</f>
        <v>7375.9013599999998</v>
      </c>
      <c r="J937" s="9">
        <f t="shared" ref="J937" si="1137">J940+J938+J942+J944</f>
        <v>0</v>
      </c>
      <c r="K937" s="9">
        <f t="shared" ref="K937" si="1138">K940+K938+K942+K944</f>
        <v>7375.9013599999998</v>
      </c>
      <c r="L937" s="9">
        <f t="shared" si="1136"/>
        <v>280.5</v>
      </c>
      <c r="M937" s="9">
        <f t="shared" ref="M937" si="1139">M940+M938+M942+M944</f>
        <v>0</v>
      </c>
      <c r="N937" s="9">
        <f t="shared" ref="N937" si="1140">N940+N938+N942+N944</f>
        <v>280.5</v>
      </c>
    </row>
    <row r="938" spans="1:14" ht="47.25" outlineLevel="5" x14ac:dyDescent="0.25">
      <c r="A938" s="262" t="s">
        <v>610</v>
      </c>
      <c r="B938" s="262" t="s">
        <v>612</v>
      </c>
      <c r="C938" s="262" t="s">
        <v>408</v>
      </c>
      <c r="D938" s="262"/>
      <c r="E938" s="236" t="s">
        <v>459</v>
      </c>
      <c r="F938" s="9">
        <f>F939</f>
        <v>137.5</v>
      </c>
      <c r="G938" s="9">
        <f t="shared" ref="G938:H938" si="1141">G939</f>
        <v>0</v>
      </c>
      <c r="H938" s="9">
        <f t="shared" si="1141"/>
        <v>137.5</v>
      </c>
      <c r="I938" s="9">
        <f t="shared" ref="I938:L938" si="1142">I939</f>
        <v>137.5</v>
      </c>
      <c r="J938" s="9">
        <f t="shared" ref="J938" si="1143">J939</f>
        <v>0</v>
      </c>
      <c r="K938" s="9">
        <f t="shared" ref="K938" si="1144">K939</f>
        <v>137.5</v>
      </c>
      <c r="L938" s="9">
        <f t="shared" si="1142"/>
        <v>137.5</v>
      </c>
      <c r="M938" s="9">
        <f t="shared" ref="M938" si="1145">M939</f>
        <v>0</v>
      </c>
      <c r="N938" s="9">
        <f t="shared" ref="N938" si="1146">N939</f>
        <v>137.5</v>
      </c>
    </row>
    <row r="939" spans="1:14" ht="31.5" outlineLevel="7" x14ac:dyDescent="0.25">
      <c r="A939" s="263" t="s">
        <v>610</v>
      </c>
      <c r="B939" s="263" t="s">
        <v>612</v>
      </c>
      <c r="C939" s="263" t="s">
        <v>408</v>
      </c>
      <c r="D939" s="263" t="s">
        <v>70</v>
      </c>
      <c r="E939" s="155" t="s">
        <v>71</v>
      </c>
      <c r="F939" s="11">
        <v>137.5</v>
      </c>
      <c r="G939" s="11"/>
      <c r="H939" s="11">
        <f>SUM(F939:G939)</f>
        <v>137.5</v>
      </c>
      <c r="I939" s="11">
        <v>137.5</v>
      </c>
      <c r="J939" s="11"/>
      <c r="K939" s="11">
        <f>SUM(I939:J939)</f>
        <v>137.5</v>
      </c>
      <c r="L939" s="11">
        <v>137.5</v>
      </c>
      <c r="M939" s="11"/>
      <c r="N939" s="11">
        <f>SUM(L939:M939)</f>
        <v>137.5</v>
      </c>
    </row>
    <row r="940" spans="1:14" s="35" customFormat="1" ht="47.25" outlineLevel="5" x14ac:dyDescent="0.25">
      <c r="A940" s="264" t="s">
        <v>610</v>
      </c>
      <c r="B940" s="264" t="s">
        <v>612</v>
      </c>
      <c r="C940" s="264" t="s">
        <v>408</v>
      </c>
      <c r="D940" s="264"/>
      <c r="E940" s="238" t="s">
        <v>465</v>
      </c>
      <c r="F940" s="23">
        <f>F941</f>
        <v>2611.5025000000001</v>
      </c>
      <c r="G940" s="23">
        <f t="shared" ref="G940:H940" si="1147">G941</f>
        <v>0</v>
      </c>
      <c r="H940" s="23">
        <f t="shared" si="1147"/>
        <v>2611.5025000000001</v>
      </c>
      <c r="I940" s="23">
        <f t="shared" ref="I940:L940" si="1148">I941</f>
        <v>7095.4013599999998</v>
      </c>
      <c r="J940" s="23">
        <f t="shared" ref="J940" si="1149">J941</f>
        <v>0</v>
      </c>
      <c r="K940" s="23">
        <f t="shared" ref="K940" si="1150">K941</f>
        <v>7095.4013599999998</v>
      </c>
      <c r="L940" s="23">
        <f t="shared" si="1148"/>
        <v>0</v>
      </c>
      <c r="M940" s="23">
        <f t="shared" ref="M940" si="1151">M941</f>
        <v>0</v>
      </c>
      <c r="N940" s="23"/>
    </row>
    <row r="941" spans="1:14" s="35" customFormat="1" ht="31.5" outlineLevel="7" x14ac:dyDescent="0.25">
      <c r="A941" s="265" t="s">
        <v>610</v>
      </c>
      <c r="B941" s="265" t="s">
        <v>612</v>
      </c>
      <c r="C941" s="265" t="s">
        <v>408</v>
      </c>
      <c r="D941" s="265" t="s">
        <v>70</v>
      </c>
      <c r="E941" s="239" t="s">
        <v>71</v>
      </c>
      <c r="F941" s="24">
        <v>2611.5025000000001</v>
      </c>
      <c r="G941" s="24"/>
      <c r="H941" s="24">
        <f>SUM(F941:G941)</f>
        <v>2611.5025000000001</v>
      </c>
      <c r="I941" s="24">
        <v>7095.4013599999998</v>
      </c>
      <c r="J941" s="24"/>
      <c r="K941" s="24">
        <f>SUM(I941:J941)</f>
        <v>7095.4013599999998</v>
      </c>
      <c r="L941" s="24"/>
      <c r="M941" s="24"/>
      <c r="N941" s="24"/>
    </row>
    <row r="942" spans="1:14" ht="31.5" outlineLevel="7" x14ac:dyDescent="0.25">
      <c r="A942" s="262" t="s">
        <v>610</v>
      </c>
      <c r="B942" s="262" t="s">
        <v>612</v>
      </c>
      <c r="C942" s="262" t="s">
        <v>478</v>
      </c>
      <c r="D942" s="262"/>
      <c r="E942" s="236" t="s">
        <v>614</v>
      </c>
      <c r="F942" s="9">
        <f>F943</f>
        <v>143</v>
      </c>
      <c r="G942" s="9">
        <f t="shared" ref="G942:H942" si="1152">G943</f>
        <v>0</v>
      </c>
      <c r="H942" s="9">
        <f t="shared" si="1152"/>
        <v>143</v>
      </c>
      <c r="I942" s="9">
        <f t="shared" ref="I942:L942" si="1153">I943</f>
        <v>143</v>
      </c>
      <c r="J942" s="9">
        <f t="shared" ref="J942" si="1154">J943</f>
        <v>0</v>
      </c>
      <c r="K942" s="9">
        <f t="shared" ref="K942" si="1155">K943</f>
        <v>143</v>
      </c>
      <c r="L942" s="9">
        <f t="shared" si="1153"/>
        <v>143</v>
      </c>
      <c r="M942" s="9">
        <f t="shared" ref="M942" si="1156">M943</f>
        <v>0</v>
      </c>
      <c r="N942" s="9">
        <f t="shared" ref="N942" si="1157">N943</f>
        <v>143</v>
      </c>
    </row>
    <row r="943" spans="1:14" ht="31.5" outlineLevel="7" x14ac:dyDescent="0.25">
      <c r="A943" s="263" t="s">
        <v>610</v>
      </c>
      <c r="B943" s="263" t="s">
        <v>612</v>
      </c>
      <c r="C943" s="263" t="s">
        <v>478</v>
      </c>
      <c r="D943" s="263" t="s">
        <v>70</v>
      </c>
      <c r="E943" s="155" t="s">
        <v>71</v>
      </c>
      <c r="F943" s="11">
        <v>143</v>
      </c>
      <c r="G943" s="11"/>
      <c r="H943" s="11">
        <f>SUM(F943:G943)</f>
        <v>143</v>
      </c>
      <c r="I943" s="11">
        <v>143</v>
      </c>
      <c r="J943" s="11"/>
      <c r="K943" s="11">
        <f>SUM(I943:J943)</f>
        <v>143</v>
      </c>
      <c r="L943" s="11">
        <v>143</v>
      </c>
      <c r="M943" s="11"/>
      <c r="N943" s="11">
        <f>SUM(L943:M943)</f>
        <v>143</v>
      </c>
    </row>
    <row r="944" spans="1:14" s="35" customFormat="1" ht="47.25" outlineLevel="7" x14ac:dyDescent="0.25">
      <c r="A944" s="264" t="s">
        <v>610</v>
      </c>
      <c r="B944" s="264" t="s">
        <v>612</v>
      </c>
      <c r="C944" s="264" t="s">
        <v>478</v>
      </c>
      <c r="D944" s="264"/>
      <c r="E944" s="238" t="s">
        <v>615</v>
      </c>
      <c r="F944" s="23">
        <f>F945</f>
        <v>2717.26316</v>
      </c>
      <c r="G944" s="23">
        <f t="shared" ref="G944:H944" si="1158">G945</f>
        <v>0</v>
      </c>
      <c r="H944" s="23">
        <f t="shared" si="1158"/>
        <v>2717.26316</v>
      </c>
      <c r="I944" s="23">
        <f t="shared" ref="I944:L944" si="1159">I945</f>
        <v>0</v>
      </c>
      <c r="J944" s="23">
        <f t="shared" ref="J944" si="1160">J945</f>
        <v>0</v>
      </c>
      <c r="K944" s="23"/>
      <c r="L944" s="23">
        <f t="shared" si="1159"/>
        <v>0</v>
      </c>
      <c r="M944" s="23">
        <f t="shared" ref="M944" si="1161">M945</f>
        <v>0</v>
      </c>
      <c r="N944" s="23"/>
    </row>
    <row r="945" spans="1:14" s="35" customFormat="1" ht="31.5" outlineLevel="7" x14ac:dyDescent="0.25">
      <c r="A945" s="265" t="s">
        <v>610</v>
      </c>
      <c r="B945" s="265" t="s">
        <v>612</v>
      </c>
      <c r="C945" s="265" t="s">
        <v>478</v>
      </c>
      <c r="D945" s="265" t="s">
        <v>70</v>
      </c>
      <c r="E945" s="239" t="s">
        <v>71</v>
      </c>
      <c r="F945" s="24">
        <v>2717.26316</v>
      </c>
      <c r="G945" s="24"/>
      <c r="H945" s="24">
        <f>SUM(F945:G945)</f>
        <v>2717.26316</v>
      </c>
      <c r="I945" s="24"/>
      <c r="J945" s="24"/>
      <c r="K945" s="24"/>
      <c r="L945" s="24"/>
      <c r="M945" s="24"/>
      <c r="N945" s="24"/>
    </row>
    <row r="946" spans="1:14" ht="31.5" outlineLevel="7" x14ac:dyDescent="0.25">
      <c r="A946" s="262" t="s">
        <v>610</v>
      </c>
      <c r="B946" s="262" t="s">
        <v>612</v>
      </c>
      <c r="C946" s="262" t="s">
        <v>393</v>
      </c>
      <c r="D946" s="262"/>
      <c r="E946" s="236" t="s">
        <v>394</v>
      </c>
      <c r="F946" s="9">
        <f t="shared" ref="F946:N948" si="1162">F947</f>
        <v>98121.600000000006</v>
      </c>
      <c r="G946" s="9">
        <f t="shared" si="1162"/>
        <v>0</v>
      </c>
      <c r="H946" s="9">
        <f t="shared" si="1162"/>
        <v>98121.600000000006</v>
      </c>
      <c r="I946" s="9">
        <f t="shared" si="1162"/>
        <v>98121.600000000006</v>
      </c>
      <c r="J946" s="9">
        <f t="shared" si="1162"/>
        <v>0</v>
      </c>
      <c r="K946" s="9">
        <f t="shared" si="1162"/>
        <v>98121.600000000006</v>
      </c>
      <c r="L946" s="9">
        <f t="shared" si="1162"/>
        <v>98121.600000000006</v>
      </c>
      <c r="M946" s="9">
        <f t="shared" si="1162"/>
        <v>0</v>
      </c>
      <c r="N946" s="9">
        <f t="shared" si="1162"/>
        <v>98121.600000000006</v>
      </c>
    </row>
    <row r="947" spans="1:14" ht="31.5" outlineLevel="7" x14ac:dyDescent="0.25">
      <c r="A947" s="262" t="s">
        <v>610</v>
      </c>
      <c r="B947" s="262" t="s">
        <v>612</v>
      </c>
      <c r="C947" s="262" t="s">
        <v>395</v>
      </c>
      <c r="D947" s="262"/>
      <c r="E947" s="236" t="s">
        <v>39</v>
      </c>
      <c r="F947" s="9">
        <f t="shared" si="1162"/>
        <v>98121.600000000006</v>
      </c>
      <c r="G947" s="9">
        <f t="shared" si="1162"/>
        <v>0</v>
      </c>
      <c r="H947" s="9">
        <f t="shared" si="1162"/>
        <v>98121.600000000006</v>
      </c>
      <c r="I947" s="9">
        <f t="shared" si="1162"/>
        <v>98121.600000000006</v>
      </c>
      <c r="J947" s="9">
        <f t="shared" si="1162"/>
        <v>0</v>
      </c>
      <c r="K947" s="9">
        <f t="shared" si="1162"/>
        <v>98121.600000000006</v>
      </c>
      <c r="L947" s="9">
        <f t="shared" si="1162"/>
        <v>98121.600000000006</v>
      </c>
      <c r="M947" s="9">
        <f t="shared" si="1162"/>
        <v>0</v>
      </c>
      <c r="N947" s="9">
        <f t="shared" si="1162"/>
        <v>98121.600000000006</v>
      </c>
    </row>
    <row r="948" spans="1:14" ht="31.5" outlineLevel="7" x14ac:dyDescent="0.25">
      <c r="A948" s="262" t="s">
        <v>610</v>
      </c>
      <c r="B948" s="262" t="s">
        <v>612</v>
      </c>
      <c r="C948" s="262" t="s">
        <v>396</v>
      </c>
      <c r="D948" s="262"/>
      <c r="E948" s="236" t="s">
        <v>430</v>
      </c>
      <c r="F948" s="9">
        <f t="shared" si="1162"/>
        <v>98121.600000000006</v>
      </c>
      <c r="G948" s="9">
        <f t="shared" si="1162"/>
        <v>0</v>
      </c>
      <c r="H948" s="9">
        <f t="shared" si="1162"/>
        <v>98121.600000000006</v>
      </c>
      <c r="I948" s="9">
        <f t="shared" si="1162"/>
        <v>98121.600000000006</v>
      </c>
      <c r="J948" s="9">
        <f t="shared" si="1162"/>
        <v>0</v>
      </c>
      <c r="K948" s="9">
        <f t="shared" si="1162"/>
        <v>98121.600000000006</v>
      </c>
      <c r="L948" s="9">
        <f t="shared" si="1162"/>
        <v>98121.600000000006</v>
      </c>
      <c r="M948" s="9">
        <f t="shared" si="1162"/>
        <v>0</v>
      </c>
      <c r="N948" s="9">
        <f t="shared" si="1162"/>
        <v>98121.600000000006</v>
      </c>
    </row>
    <row r="949" spans="1:14" ht="31.5" outlineLevel="7" x14ac:dyDescent="0.25">
      <c r="A949" s="263" t="s">
        <v>610</v>
      </c>
      <c r="B949" s="263" t="s">
        <v>612</v>
      </c>
      <c r="C949" s="263" t="s">
        <v>396</v>
      </c>
      <c r="D949" s="263" t="s">
        <v>70</v>
      </c>
      <c r="E949" s="155" t="s">
        <v>71</v>
      </c>
      <c r="F949" s="11">
        <v>98121.600000000006</v>
      </c>
      <c r="G949" s="11"/>
      <c r="H949" s="11">
        <f>SUM(F949:G949)</f>
        <v>98121.600000000006</v>
      </c>
      <c r="I949" s="11">
        <v>98121.600000000006</v>
      </c>
      <c r="J949" s="11"/>
      <c r="K949" s="11">
        <f>SUM(I949:J949)</f>
        <v>98121.600000000006</v>
      </c>
      <c r="L949" s="11">
        <v>98121.600000000006</v>
      </c>
      <c r="M949" s="11"/>
      <c r="N949" s="11">
        <f>SUM(L949:M949)</f>
        <v>98121.600000000006</v>
      </c>
    </row>
    <row r="950" spans="1:14" ht="15.75" outlineLevel="1" x14ac:dyDescent="0.25">
      <c r="A950" s="262" t="s">
        <v>610</v>
      </c>
      <c r="B950" s="262" t="s">
        <v>616</v>
      </c>
      <c r="C950" s="262"/>
      <c r="D950" s="262"/>
      <c r="E950" s="236" t="s">
        <v>617</v>
      </c>
      <c r="F950" s="9">
        <f t="shared" ref="F950:N953" si="1163">F951</f>
        <v>5581.7</v>
      </c>
      <c r="G950" s="9">
        <f t="shared" si="1163"/>
        <v>0</v>
      </c>
      <c r="H950" s="9">
        <f t="shared" si="1163"/>
        <v>5581.7</v>
      </c>
      <c r="I950" s="9">
        <f t="shared" ref="I950:I953" si="1164">I951</f>
        <v>5799</v>
      </c>
      <c r="J950" s="9">
        <f t="shared" si="1163"/>
        <v>0</v>
      </c>
      <c r="K950" s="9">
        <f t="shared" si="1163"/>
        <v>5799</v>
      </c>
      <c r="L950" s="9">
        <f t="shared" ref="L950:L953" si="1165">L951</f>
        <v>6025.0999999999995</v>
      </c>
      <c r="M950" s="9">
        <f t="shared" si="1163"/>
        <v>0</v>
      </c>
      <c r="N950" s="9">
        <f t="shared" si="1163"/>
        <v>6025.0999999999995</v>
      </c>
    </row>
    <row r="951" spans="1:14" ht="21" customHeight="1" outlineLevel="2" x14ac:dyDescent="0.25">
      <c r="A951" s="262" t="s">
        <v>610</v>
      </c>
      <c r="B951" s="262" t="s">
        <v>616</v>
      </c>
      <c r="C951" s="262" t="s">
        <v>271</v>
      </c>
      <c r="D951" s="262"/>
      <c r="E951" s="236" t="s">
        <v>272</v>
      </c>
      <c r="F951" s="9">
        <f t="shared" si="1163"/>
        <v>5581.7</v>
      </c>
      <c r="G951" s="9">
        <f t="shared" si="1163"/>
        <v>0</v>
      </c>
      <c r="H951" s="9">
        <f t="shared" si="1163"/>
        <v>5581.7</v>
      </c>
      <c r="I951" s="9">
        <f t="shared" si="1164"/>
        <v>5799</v>
      </c>
      <c r="J951" s="9">
        <f t="shared" si="1163"/>
        <v>0</v>
      </c>
      <c r="K951" s="9">
        <f t="shared" si="1163"/>
        <v>5799</v>
      </c>
      <c r="L951" s="9">
        <f t="shared" si="1165"/>
        <v>6025.0999999999995</v>
      </c>
      <c r="M951" s="9">
        <f t="shared" si="1163"/>
        <v>0</v>
      </c>
      <c r="N951" s="9">
        <f t="shared" si="1163"/>
        <v>6025.0999999999995</v>
      </c>
    </row>
    <row r="952" spans="1:14" ht="31.5" outlineLevel="3" x14ac:dyDescent="0.25">
      <c r="A952" s="262" t="s">
        <v>610</v>
      </c>
      <c r="B952" s="262" t="s">
        <v>616</v>
      </c>
      <c r="C952" s="262" t="s">
        <v>393</v>
      </c>
      <c r="D952" s="262"/>
      <c r="E952" s="236" t="s">
        <v>394</v>
      </c>
      <c r="F952" s="9">
        <f t="shared" si="1163"/>
        <v>5581.7</v>
      </c>
      <c r="G952" s="9">
        <f t="shared" si="1163"/>
        <v>0</v>
      </c>
      <c r="H952" s="9">
        <f t="shared" si="1163"/>
        <v>5581.7</v>
      </c>
      <c r="I952" s="9">
        <f t="shared" si="1164"/>
        <v>5799</v>
      </c>
      <c r="J952" s="9">
        <f t="shared" si="1163"/>
        <v>0</v>
      </c>
      <c r="K952" s="9">
        <f t="shared" si="1163"/>
        <v>5799</v>
      </c>
      <c r="L952" s="9">
        <f t="shared" si="1165"/>
        <v>6025.0999999999995</v>
      </c>
      <c r="M952" s="9">
        <f t="shared" si="1163"/>
        <v>0</v>
      </c>
      <c r="N952" s="9">
        <f t="shared" si="1163"/>
        <v>6025.0999999999995</v>
      </c>
    </row>
    <row r="953" spans="1:14" ht="31.5" outlineLevel="4" x14ac:dyDescent="0.25">
      <c r="A953" s="262" t="s">
        <v>610</v>
      </c>
      <c r="B953" s="262" t="s">
        <v>616</v>
      </c>
      <c r="C953" s="262" t="s">
        <v>395</v>
      </c>
      <c r="D953" s="262"/>
      <c r="E953" s="236" t="s">
        <v>39</v>
      </c>
      <c r="F953" s="9">
        <f t="shared" si="1163"/>
        <v>5581.7</v>
      </c>
      <c r="G953" s="9">
        <f t="shared" si="1163"/>
        <v>0</v>
      </c>
      <c r="H953" s="9">
        <f t="shared" si="1163"/>
        <v>5581.7</v>
      </c>
      <c r="I953" s="9">
        <f t="shared" si="1164"/>
        <v>5799</v>
      </c>
      <c r="J953" s="9">
        <f t="shared" si="1163"/>
        <v>0</v>
      </c>
      <c r="K953" s="9">
        <f t="shared" si="1163"/>
        <v>5799</v>
      </c>
      <c r="L953" s="9">
        <f t="shared" si="1165"/>
        <v>6025.0999999999995</v>
      </c>
      <c r="M953" s="9">
        <f t="shared" si="1163"/>
        <v>0</v>
      </c>
      <c r="N953" s="9">
        <f t="shared" si="1163"/>
        <v>6025.0999999999995</v>
      </c>
    </row>
    <row r="954" spans="1:14" ht="15.75" outlineLevel="5" x14ac:dyDescent="0.25">
      <c r="A954" s="262" t="s">
        <v>610</v>
      </c>
      <c r="B954" s="262" t="s">
        <v>616</v>
      </c>
      <c r="C954" s="262" t="s">
        <v>409</v>
      </c>
      <c r="D954" s="262"/>
      <c r="E954" s="236" t="s">
        <v>41</v>
      </c>
      <c r="F954" s="9">
        <f>F955+F956</f>
        <v>5581.7</v>
      </c>
      <c r="G954" s="9">
        <f t="shared" ref="G954:H954" si="1166">G955+G956</f>
        <v>0</v>
      </c>
      <c r="H954" s="9">
        <f t="shared" si="1166"/>
        <v>5581.7</v>
      </c>
      <c r="I954" s="9">
        <f t="shared" ref="I954:L954" si="1167">I955+I956</f>
        <v>5799</v>
      </c>
      <c r="J954" s="9">
        <f t="shared" ref="J954" si="1168">J955+J956</f>
        <v>0</v>
      </c>
      <c r="K954" s="9">
        <f t="shared" ref="K954" si="1169">K955+K956</f>
        <v>5799</v>
      </c>
      <c r="L954" s="9">
        <f t="shared" si="1167"/>
        <v>6025.0999999999995</v>
      </c>
      <c r="M954" s="9">
        <f t="shared" ref="M954" si="1170">M955+M956</f>
        <v>0</v>
      </c>
      <c r="N954" s="9">
        <f t="shared" ref="N954" si="1171">N955+N956</f>
        <v>6025.0999999999995</v>
      </c>
    </row>
    <row r="955" spans="1:14" ht="47.25" outlineLevel="7" x14ac:dyDescent="0.25">
      <c r="A955" s="263" t="s">
        <v>610</v>
      </c>
      <c r="B955" s="263" t="s">
        <v>616</v>
      </c>
      <c r="C955" s="263" t="s">
        <v>409</v>
      </c>
      <c r="D955" s="263" t="s">
        <v>4</v>
      </c>
      <c r="E955" s="155" t="s">
        <v>5</v>
      </c>
      <c r="F955" s="11">
        <v>5433.5</v>
      </c>
      <c r="G955" s="11"/>
      <c r="H955" s="11">
        <f t="shared" ref="H955:H956" si="1172">SUM(F955:G955)</f>
        <v>5433.5</v>
      </c>
      <c r="I955" s="11">
        <v>5650.8</v>
      </c>
      <c r="J955" s="11"/>
      <c r="K955" s="11">
        <f t="shared" ref="K955:K956" si="1173">SUM(I955:J955)</f>
        <v>5650.8</v>
      </c>
      <c r="L955" s="11">
        <v>5876.9</v>
      </c>
      <c r="M955" s="11"/>
      <c r="N955" s="11">
        <f t="shared" ref="N955:N956" si="1174">SUM(L955:M955)</f>
        <v>5876.9</v>
      </c>
    </row>
    <row r="956" spans="1:14" ht="15.75" outlineLevel="7" x14ac:dyDescent="0.25">
      <c r="A956" s="263" t="s">
        <v>610</v>
      </c>
      <c r="B956" s="263" t="s">
        <v>616</v>
      </c>
      <c r="C956" s="263" t="s">
        <v>409</v>
      </c>
      <c r="D956" s="263" t="s">
        <v>7</v>
      </c>
      <c r="E956" s="155" t="s">
        <v>8</v>
      </c>
      <c r="F956" s="11">
        <v>148.19999999999999</v>
      </c>
      <c r="G956" s="11"/>
      <c r="H956" s="11">
        <f t="shared" si="1172"/>
        <v>148.19999999999999</v>
      </c>
      <c r="I956" s="11">
        <v>148.19999999999999</v>
      </c>
      <c r="J956" s="11"/>
      <c r="K956" s="11">
        <f t="shared" si="1173"/>
        <v>148.19999999999999</v>
      </c>
      <c r="L956" s="11">
        <v>148.19999999999999</v>
      </c>
      <c r="M956" s="11"/>
      <c r="N956" s="11">
        <f t="shared" si="1174"/>
        <v>148.19999999999999</v>
      </c>
    </row>
    <row r="957" spans="1:14" ht="15.75" outlineLevel="7" x14ac:dyDescent="0.25">
      <c r="A957" s="263"/>
      <c r="B957" s="263"/>
      <c r="C957" s="263"/>
      <c r="D957" s="263"/>
      <c r="E957" s="155"/>
      <c r="F957" s="11"/>
      <c r="G957" s="11"/>
      <c r="H957" s="11"/>
      <c r="I957" s="11"/>
      <c r="J957" s="11"/>
      <c r="K957" s="11"/>
      <c r="L957" s="11"/>
      <c r="M957" s="11"/>
      <c r="N957" s="11"/>
    </row>
    <row r="958" spans="1:14" ht="15.75" x14ac:dyDescent="0.25">
      <c r="A958" s="262" t="s">
        <v>618</v>
      </c>
      <c r="B958" s="262"/>
      <c r="C958" s="262"/>
      <c r="D958" s="262"/>
      <c r="E958" s="236" t="s">
        <v>619</v>
      </c>
      <c r="F958" s="9">
        <f>F960+F970+F995</f>
        <v>113759.3</v>
      </c>
      <c r="G958" s="9">
        <f t="shared" ref="G958:H958" si="1175">G960+G970+G995</f>
        <v>0</v>
      </c>
      <c r="H958" s="9">
        <f t="shared" si="1175"/>
        <v>113759.3</v>
      </c>
      <c r="I958" s="9">
        <f>I960+I970+I995</f>
        <v>185716.45</v>
      </c>
      <c r="J958" s="9">
        <f t="shared" ref="J958:K958" si="1176">J960+J970+J995</f>
        <v>180.29</v>
      </c>
      <c r="K958" s="9">
        <f t="shared" si="1176"/>
        <v>185896.74000000002</v>
      </c>
      <c r="L958" s="9">
        <f>L960+L970+L995</f>
        <v>246798.155</v>
      </c>
      <c r="M958" s="9">
        <f t="shared" ref="M958:N958" si="1177">M960+M970+M995</f>
        <v>271.3</v>
      </c>
      <c r="N958" s="9">
        <f t="shared" si="1177"/>
        <v>247069.45499999999</v>
      </c>
    </row>
    <row r="959" spans="1:14" ht="15.75" x14ac:dyDescent="0.25">
      <c r="A959" s="262" t="s">
        <v>618</v>
      </c>
      <c r="B959" s="262" t="s">
        <v>502</v>
      </c>
      <c r="C959" s="262"/>
      <c r="D959" s="262"/>
      <c r="E959" s="237" t="s">
        <v>503</v>
      </c>
      <c r="F959" s="9">
        <f>F960+F970</f>
        <v>113608.40000000001</v>
      </c>
      <c r="G959" s="9">
        <f t="shared" ref="G959:H959" si="1178">G960+G970</f>
        <v>0</v>
      </c>
      <c r="H959" s="9">
        <f t="shared" si="1178"/>
        <v>113608.40000000001</v>
      </c>
      <c r="I959" s="9">
        <f>I960+I970</f>
        <v>185565.55000000002</v>
      </c>
      <c r="J959" s="9">
        <f t="shared" ref="J959" si="1179">J960+J970</f>
        <v>180.29</v>
      </c>
      <c r="K959" s="9">
        <f t="shared" ref="K959" si="1180">K960+K970</f>
        <v>185745.84000000003</v>
      </c>
      <c r="L959" s="9">
        <f>L960+L970</f>
        <v>246647.255</v>
      </c>
      <c r="M959" s="9">
        <f t="shared" ref="M959" si="1181">M960+M970</f>
        <v>271.3</v>
      </c>
      <c r="N959" s="9">
        <f t="shared" ref="N959" si="1182">N960+N970</f>
        <v>246918.55499999999</v>
      </c>
    </row>
    <row r="960" spans="1:14" ht="31.5" outlineLevel="1" x14ac:dyDescent="0.25">
      <c r="A960" s="262" t="s">
        <v>618</v>
      </c>
      <c r="B960" s="262" t="s">
        <v>504</v>
      </c>
      <c r="C960" s="262"/>
      <c r="D960" s="262"/>
      <c r="E960" s="236" t="s">
        <v>505</v>
      </c>
      <c r="F960" s="9">
        <f t="shared" ref="F960:N962" si="1183">F961</f>
        <v>22733.3</v>
      </c>
      <c r="G960" s="9">
        <f t="shared" si="1183"/>
        <v>0</v>
      </c>
      <c r="H960" s="9">
        <f t="shared" si="1183"/>
        <v>22733.3</v>
      </c>
      <c r="I960" s="9">
        <f t="shared" ref="I960:I962" si="1184">I961</f>
        <v>23521.7</v>
      </c>
      <c r="J960" s="9">
        <f t="shared" si="1183"/>
        <v>0</v>
      </c>
      <c r="K960" s="9">
        <f t="shared" si="1183"/>
        <v>23521.7</v>
      </c>
      <c r="L960" s="9">
        <f t="shared" ref="L960:L962" si="1185">L961</f>
        <v>24336.800000000003</v>
      </c>
      <c r="M960" s="9">
        <f t="shared" si="1183"/>
        <v>0</v>
      </c>
      <c r="N960" s="9">
        <f t="shared" si="1183"/>
        <v>24336.800000000003</v>
      </c>
    </row>
    <row r="961" spans="1:14" ht="31.5" outlineLevel="2" x14ac:dyDescent="0.25">
      <c r="A961" s="262" t="s">
        <v>618</v>
      </c>
      <c r="B961" s="262" t="s">
        <v>504</v>
      </c>
      <c r="C961" s="262" t="s">
        <v>34</v>
      </c>
      <c r="D961" s="262"/>
      <c r="E961" s="236" t="s">
        <v>35</v>
      </c>
      <c r="F961" s="9">
        <f t="shared" si="1183"/>
        <v>22733.3</v>
      </c>
      <c r="G961" s="9">
        <f t="shared" si="1183"/>
        <v>0</v>
      </c>
      <c r="H961" s="9">
        <f t="shared" si="1183"/>
        <v>22733.3</v>
      </c>
      <c r="I961" s="9">
        <f t="shared" si="1184"/>
        <v>23521.7</v>
      </c>
      <c r="J961" s="9">
        <f t="shared" si="1183"/>
        <v>0</v>
      </c>
      <c r="K961" s="9">
        <f t="shared" si="1183"/>
        <v>23521.7</v>
      </c>
      <c r="L961" s="9">
        <f t="shared" si="1185"/>
        <v>24336.800000000003</v>
      </c>
      <c r="M961" s="9">
        <f t="shared" si="1183"/>
        <v>0</v>
      </c>
      <c r="N961" s="9">
        <f t="shared" si="1183"/>
        <v>24336.800000000003</v>
      </c>
    </row>
    <row r="962" spans="1:14" ht="30" customHeight="1" outlineLevel="3" x14ac:dyDescent="0.25">
      <c r="A962" s="262" t="s">
        <v>618</v>
      </c>
      <c r="B962" s="262" t="s">
        <v>504</v>
      </c>
      <c r="C962" s="262" t="s">
        <v>36</v>
      </c>
      <c r="D962" s="262"/>
      <c r="E962" s="236" t="s">
        <v>37</v>
      </c>
      <c r="F962" s="9">
        <f t="shared" si="1183"/>
        <v>22733.3</v>
      </c>
      <c r="G962" s="9">
        <f t="shared" si="1183"/>
        <v>0</v>
      </c>
      <c r="H962" s="9">
        <f t="shared" si="1183"/>
        <v>22733.3</v>
      </c>
      <c r="I962" s="9">
        <f t="shared" si="1184"/>
        <v>23521.7</v>
      </c>
      <c r="J962" s="9">
        <f t="shared" si="1183"/>
        <v>0</v>
      </c>
      <c r="K962" s="9">
        <f t="shared" si="1183"/>
        <v>23521.7</v>
      </c>
      <c r="L962" s="9">
        <f t="shared" si="1185"/>
        <v>24336.800000000003</v>
      </c>
      <c r="M962" s="9">
        <f t="shared" si="1183"/>
        <v>0</v>
      </c>
      <c r="N962" s="9">
        <f t="shared" si="1183"/>
        <v>24336.800000000003</v>
      </c>
    </row>
    <row r="963" spans="1:14" ht="47.25" outlineLevel="4" x14ac:dyDescent="0.25">
      <c r="A963" s="262" t="s">
        <v>618</v>
      </c>
      <c r="B963" s="262" t="s">
        <v>504</v>
      </c>
      <c r="C963" s="262" t="s">
        <v>410</v>
      </c>
      <c r="D963" s="262"/>
      <c r="E963" s="236" t="s">
        <v>411</v>
      </c>
      <c r="F963" s="9">
        <f>F964+F968</f>
        <v>22733.3</v>
      </c>
      <c r="G963" s="9">
        <f t="shared" ref="G963:H963" si="1186">G964+G968</f>
        <v>0</v>
      </c>
      <c r="H963" s="9">
        <f t="shared" si="1186"/>
        <v>22733.3</v>
      </c>
      <c r="I963" s="9">
        <f>I964+I968</f>
        <v>23521.7</v>
      </c>
      <c r="J963" s="9">
        <f t="shared" ref="J963" si="1187">J964+J968</f>
        <v>0</v>
      </c>
      <c r="K963" s="9">
        <f t="shared" ref="K963" si="1188">K964+K968</f>
        <v>23521.7</v>
      </c>
      <c r="L963" s="9">
        <f>L964+L968</f>
        <v>24336.800000000003</v>
      </c>
      <c r="M963" s="9">
        <f t="shared" ref="M963" si="1189">M964+M968</f>
        <v>0</v>
      </c>
      <c r="N963" s="9">
        <f t="shared" ref="N963" si="1190">N964+N968</f>
        <v>24336.800000000003</v>
      </c>
    </row>
    <row r="964" spans="1:14" ht="15.75" outlineLevel="5" x14ac:dyDescent="0.25">
      <c r="A964" s="262" t="s">
        <v>618</v>
      </c>
      <c r="B964" s="262" t="s">
        <v>504</v>
      </c>
      <c r="C964" s="262" t="s">
        <v>412</v>
      </c>
      <c r="D964" s="262"/>
      <c r="E964" s="236" t="s">
        <v>41</v>
      </c>
      <c r="F964" s="9">
        <f>F965+F966+F967</f>
        <v>22625.8</v>
      </c>
      <c r="G964" s="9">
        <f t="shared" ref="G964:H964" si="1191">G965+G966+G967</f>
        <v>0</v>
      </c>
      <c r="H964" s="9">
        <f t="shared" si="1191"/>
        <v>22625.8</v>
      </c>
      <c r="I964" s="9">
        <f>I965+I966+I967</f>
        <v>23409.5</v>
      </c>
      <c r="J964" s="9">
        <f t="shared" ref="J964" si="1192">J965+J966+J967</f>
        <v>0</v>
      </c>
      <c r="K964" s="9">
        <f t="shared" ref="K964" si="1193">K965+K966+K967</f>
        <v>23409.5</v>
      </c>
      <c r="L964" s="9">
        <f>L965+L966+L967</f>
        <v>24224.600000000002</v>
      </c>
      <c r="M964" s="9">
        <f t="shared" ref="M964" si="1194">M965+M966+M967</f>
        <v>0</v>
      </c>
      <c r="N964" s="9">
        <f t="shared" ref="N964" si="1195">N965+N966+N967</f>
        <v>24224.600000000002</v>
      </c>
    </row>
    <row r="965" spans="1:14" ht="47.25" outlineLevel="7" x14ac:dyDescent="0.25">
      <c r="A965" s="263" t="s">
        <v>618</v>
      </c>
      <c r="B965" s="263" t="s">
        <v>504</v>
      </c>
      <c r="C965" s="263" t="s">
        <v>412</v>
      </c>
      <c r="D965" s="263" t="s">
        <v>4</v>
      </c>
      <c r="E965" s="155" t="s">
        <v>5</v>
      </c>
      <c r="F965" s="11">
        <v>19591.099999999999</v>
      </c>
      <c r="G965" s="11"/>
      <c r="H965" s="11">
        <f t="shared" ref="H965:H967" si="1196">SUM(F965:G965)</f>
        <v>19591.099999999999</v>
      </c>
      <c r="I965" s="11">
        <v>20374.8</v>
      </c>
      <c r="J965" s="11"/>
      <c r="K965" s="11">
        <f t="shared" ref="K965:K967" si="1197">SUM(I965:J965)</f>
        <v>20374.8</v>
      </c>
      <c r="L965" s="11">
        <v>21189.9</v>
      </c>
      <c r="M965" s="11"/>
      <c r="N965" s="11">
        <f t="shared" ref="N965:N967" si="1198">SUM(L965:M965)</f>
        <v>21189.9</v>
      </c>
    </row>
    <row r="966" spans="1:14" ht="15.75" outlineLevel="7" x14ac:dyDescent="0.25">
      <c r="A966" s="263" t="s">
        <v>618</v>
      </c>
      <c r="B966" s="263" t="s">
        <v>504</v>
      </c>
      <c r="C966" s="263" t="s">
        <v>412</v>
      </c>
      <c r="D966" s="263" t="s">
        <v>7</v>
      </c>
      <c r="E966" s="155" t="s">
        <v>8</v>
      </c>
      <c r="F966" s="11">
        <v>2956.2</v>
      </c>
      <c r="G966" s="11"/>
      <c r="H966" s="11">
        <f t="shared" si="1196"/>
        <v>2956.2</v>
      </c>
      <c r="I966" s="11">
        <v>2956.2</v>
      </c>
      <c r="J966" s="11"/>
      <c r="K966" s="11">
        <f t="shared" si="1197"/>
        <v>2956.2</v>
      </c>
      <c r="L966" s="11">
        <v>2956.2</v>
      </c>
      <c r="M966" s="11"/>
      <c r="N966" s="11">
        <f t="shared" si="1198"/>
        <v>2956.2</v>
      </c>
    </row>
    <row r="967" spans="1:14" ht="15.75" outlineLevel="7" x14ac:dyDescent="0.25">
      <c r="A967" s="263" t="s">
        <v>618</v>
      </c>
      <c r="B967" s="263" t="s">
        <v>504</v>
      </c>
      <c r="C967" s="263" t="s">
        <v>412</v>
      </c>
      <c r="D967" s="263" t="s">
        <v>15</v>
      </c>
      <c r="E967" s="155" t="s">
        <v>16</v>
      </c>
      <c r="F967" s="11">
        <v>78.5</v>
      </c>
      <c r="G967" s="11"/>
      <c r="H967" s="11">
        <f t="shared" si="1196"/>
        <v>78.5</v>
      </c>
      <c r="I967" s="11">
        <v>78.5</v>
      </c>
      <c r="J967" s="11"/>
      <c r="K967" s="11">
        <f t="shared" si="1197"/>
        <v>78.5</v>
      </c>
      <c r="L967" s="11">
        <v>78.5</v>
      </c>
      <c r="M967" s="11"/>
      <c r="N967" s="11">
        <f t="shared" si="1198"/>
        <v>78.5</v>
      </c>
    </row>
    <row r="968" spans="1:14" s="35" customFormat="1" ht="30" customHeight="1" outlineLevel="5" x14ac:dyDescent="0.25">
      <c r="A968" s="264" t="s">
        <v>618</v>
      </c>
      <c r="B968" s="264" t="s">
        <v>504</v>
      </c>
      <c r="C968" s="264" t="s">
        <v>413</v>
      </c>
      <c r="D968" s="264"/>
      <c r="E968" s="238" t="s">
        <v>414</v>
      </c>
      <c r="F968" s="23">
        <f t="shared" ref="F968:N968" si="1199">F969</f>
        <v>107.5</v>
      </c>
      <c r="G968" s="23">
        <f t="shared" si="1199"/>
        <v>0</v>
      </c>
      <c r="H968" s="23">
        <f t="shared" si="1199"/>
        <v>107.5</v>
      </c>
      <c r="I968" s="23">
        <f t="shared" si="1199"/>
        <v>112.2</v>
      </c>
      <c r="J968" s="23">
        <f t="shared" si="1199"/>
        <v>0</v>
      </c>
      <c r="K968" s="23">
        <f t="shared" si="1199"/>
        <v>112.2</v>
      </c>
      <c r="L968" s="23">
        <f t="shared" si="1199"/>
        <v>112.2</v>
      </c>
      <c r="M968" s="23">
        <f t="shared" si="1199"/>
        <v>0</v>
      </c>
      <c r="N968" s="23">
        <f t="shared" si="1199"/>
        <v>112.2</v>
      </c>
    </row>
    <row r="969" spans="1:14" s="35" customFormat="1" ht="47.25" outlineLevel="7" x14ac:dyDescent="0.25">
      <c r="A969" s="265" t="s">
        <v>618</v>
      </c>
      <c r="B969" s="265" t="s">
        <v>504</v>
      </c>
      <c r="C969" s="265" t="s">
        <v>413</v>
      </c>
      <c r="D969" s="265" t="s">
        <v>4</v>
      </c>
      <c r="E969" s="239" t="s">
        <v>5</v>
      </c>
      <c r="F969" s="24">
        <v>107.5</v>
      </c>
      <c r="G969" s="24"/>
      <c r="H969" s="24">
        <f>SUM(F969:G969)</f>
        <v>107.5</v>
      </c>
      <c r="I969" s="24">
        <v>112.2</v>
      </c>
      <c r="J969" s="24"/>
      <c r="K969" s="24">
        <f>SUM(I969:J969)</f>
        <v>112.2</v>
      </c>
      <c r="L969" s="24">
        <v>112.2</v>
      </c>
      <c r="M969" s="24"/>
      <c r="N969" s="24">
        <f>SUM(L969:M969)</f>
        <v>112.2</v>
      </c>
    </row>
    <row r="970" spans="1:14" ht="15.75" outlineLevel="1" x14ac:dyDescent="0.25">
      <c r="A970" s="262" t="s">
        <v>618</v>
      </c>
      <c r="B970" s="262" t="s">
        <v>506</v>
      </c>
      <c r="C970" s="262"/>
      <c r="D970" s="262"/>
      <c r="E970" s="236" t="s">
        <v>507</v>
      </c>
      <c r="F970" s="9">
        <f t="shared" ref="F970:N970" si="1200">F971+F977+F989</f>
        <v>90875.1</v>
      </c>
      <c r="G970" s="9">
        <f t="shared" ref="G970:H970" si="1201">G971+G977+G989</f>
        <v>0</v>
      </c>
      <c r="H970" s="9">
        <f t="shared" si="1201"/>
        <v>90875.1</v>
      </c>
      <c r="I970" s="9">
        <f t="shared" si="1200"/>
        <v>162043.85</v>
      </c>
      <c r="J970" s="9">
        <f t="shared" si="1200"/>
        <v>180.29</v>
      </c>
      <c r="K970" s="9">
        <f t="shared" si="1200"/>
        <v>162224.14000000001</v>
      </c>
      <c r="L970" s="9">
        <f t="shared" si="1200"/>
        <v>222310.45500000002</v>
      </c>
      <c r="M970" s="9">
        <f t="shared" si="1200"/>
        <v>271.3</v>
      </c>
      <c r="N970" s="9">
        <f t="shared" si="1200"/>
        <v>222581.755</v>
      </c>
    </row>
    <row r="971" spans="1:14" ht="31.5" outlineLevel="2" x14ac:dyDescent="0.25">
      <c r="A971" s="262" t="s">
        <v>618</v>
      </c>
      <c r="B971" s="262" t="s">
        <v>506</v>
      </c>
      <c r="C971" s="262" t="s">
        <v>234</v>
      </c>
      <c r="D971" s="262"/>
      <c r="E971" s="236" t="s">
        <v>235</v>
      </c>
      <c r="F971" s="9">
        <f t="shared" ref="F971:N973" si="1202">F972</f>
        <v>18432.099999999999</v>
      </c>
      <c r="G971" s="9">
        <f t="shared" si="1202"/>
        <v>0</v>
      </c>
      <c r="H971" s="9">
        <f t="shared" si="1202"/>
        <v>18432.099999999999</v>
      </c>
      <c r="I971" s="9">
        <f t="shared" ref="I971:I973" si="1203">I972</f>
        <v>18315.5</v>
      </c>
      <c r="J971" s="9">
        <f t="shared" si="1202"/>
        <v>0</v>
      </c>
      <c r="K971" s="9">
        <f t="shared" si="1202"/>
        <v>18315.5</v>
      </c>
      <c r="L971" s="9">
        <f t="shared" ref="L971:L973" si="1204">L972</f>
        <v>18362.8</v>
      </c>
      <c r="M971" s="9">
        <f t="shared" si="1202"/>
        <v>0</v>
      </c>
      <c r="N971" s="9">
        <f t="shared" si="1202"/>
        <v>18362.8</v>
      </c>
    </row>
    <row r="972" spans="1:14" ht="31.5" outlineLevel="3" x14ac:dyDescent="0.25">
      <c r="A972" s="262" t="s">
        <v>618</v>
      </c>
      <c r="B972" s="262" t="s">
        <v>506</v>
      </c>
      <c r="C972" s="262" t="s">
        <v>305</v>
      </c>
      <c r="D972" s="262"/>
      <c r="E972" s="236" t="s">
        <v>306</v>
      </c>
      <c r="F972" s="9">
        <f t="shared" si="1202"/>
        <v>18432.099999999999</v>
      </c>
      <c r="G972" s="9">
        <f t="shared" si="1202"/>
        <v>0</v>
      </c>
      <c r="H972" s="9">
        <f t="shared" si="1202"/>
        <v>18432.099999999999</v>
      </c>
      <c r="I972" s="9">
        <f t="shared" si="1203"/>
        <v>18315.5</v>
      </c>
      <c r="J972" s="9">
        <f t="shared" si="1202"/>
        <v>0</v>
      </c>
      <c r="K972" s="9">
        <f t="shared" si="1202"/>
        <v>18315.5</v>
      </c>
      <c r="L972" s="9">
        <f t="shared" si="1204"/>
        <v>18362.8</v>
      </c>
      <c r="M972" s="9">
        <f t="shared" si="1202"/>
        <v>0</v>
      </c>
      <c r="N972" s="9">
        <f t="shared" si="1202"/>
        <v>18362.8</v>
      </c>
    </row>
    <row r="973" spans="1:14" ht="31.5" outlineLevel="4" x14ac:dyDescent="0.25">
      <c r="A973" s="262" t="s">
        <v>618</v>
      </c>
      <c r="B973" s="262" t="s">
        <v>506</v>
      </c>
      <c r="C973" s="262" t="s">
        <v>310</v>
      </c>
      <c r="D973" s="262"/>
      <c r="E973" s="236" t="s">
        <v>311</v>
      </c>
      <c r="F973" s="9">
        <f t="shared" si="1202"/>
        <v>18432.099999999999</v>
      </c>
      <c r="G973" s="9">
        <f t="shared" si="1202"/>
        <v>0</v>
      </c>
      <c r="H973" s="9">
        <f t="shared" si="1202"/>
        <v>18432.099999999999</v>
      </c>
      <c r="I973" s="9">
        <f t="shared" si="1203"/>
        <v>18315.5</v>
      </c>
      <c r="J973" s="9">
        <f t="shared" si="1202"/>
        <v>0</v>
      </c>
      <c r="K973" s="9">
        <f t="shared" si="1202"/>
        <v>18315.5</v>
      </c>
      <c r="L973" s="9">
        <f t="shared" si="1204"/>
        <v>18362.8</v>
      </c>
      <c r="M973" s="9">
        <f t="shared" si="1202"/>
        <v>0</v>
      </c>
      <c r="N973" s="9">
        <f t="shared" si="1202"/>
        <v>18362.8</v>
      </c>
    </row>
    <row r="974" spans="1:14" s="35" customFormat="1" ht="31.5" outlineLevel="5" x14ac:dyDescent="0.25">
      <c r="A974" s="264" t="s">
        <v>618</v>
      </c>
      <c r="B974" s="264" t="s">
        <v>506</v>
      </c>
      <c r="C974" s="264" t="s">
        <v>314</v>
      </c>
      <c r="D974" s="264"/>
      <c r="E974" s="238" t="s">
        <v>315</v>
      </c>
      <c r="F974" s="23">
        <f t="shared" ref="F974:N974" si="1205">F975+F976</f>
        <v>18432.099999999999</v>
      </c>
      <c r="G974" s="23">
        <f t="shared" ref="G974:H974" si="1206">G975+G976</f>
        <v>0</v>
      </c>
      <c r="H974" s="23">
        <f t="shared" si="1206"/>
        <v>18432.099999999999</v>
      </c>
      <c r="I974" s="23">
        <f t="shared" si="1205"/>
        <v>18315.5</v>
      </c>
      <c r="J974" s="23">
        <f t="shared" si="1205"/>
        <v>0</v>
      </c>
      <c r="K974" s="23">
        <f t="shared" si="1205"/>
        <v>18315.5</v>
      </c>
      <c r="L974" s="23">
        <f t="shared" si="1205"/>
        <v>18362.8</v>
      </c>
      <c r="M974" s="23">
        <f t="shared" si="1205"/>
        <v>0</v>
      </c>
      <c r="N974" s="23">
        <f t="shared" si="1205"/>
        <v>18362.8</v>
      </c>
    </row>
    <row r="975" spans="1:14" s="35" customFormat="1" ht="47.25" outlineLevel="7" x14ac:dyDescent="0.25">
      <c r="A975" s="265" t="s">
        <v>618</v>
      </c>
      <c r="B975" s="265" t="s">
        <v>506</v>
      </c>
      <c r="C975" s="265" t="s">
        <v>314</v>
      </c>
      <c r="D975" s="265" t="s">
        <v>4</v>
      </c>
      <c r="E975" s="239" t="s">
        <v>5</v>
      </c>
      <c r="F975" s="24">
        <f>18347.3+50</f>
        <v>18397.3</v>
      </c>
      <c r="G975" s="24"/>
      <c r="H975" s="24">
        <f t="shared" ref="H975:H976" si="1207">SUM(F975:G975)</f>
        <v>18397.3</v>
      </c>
      <c r="I975" s="24">
        <v>18285.099999999999</v>
      </c>
      <c r="J975" s="24"/>
      <c r="K975" s="24">
        <f t="shared" ref="K975:K976" si="1208">SUM(I975:J975)</f>
        <v>18285.099999999999</v>
      </c>
      <c r="L975" s="24">
        <v>18333.2</v>
      </c>
      <c r="M975" s="24"/>
      <c r="N975" s="24">
        <f t="shared" ref="N975:N976" si="1209">SUM(L975:M975)</f>
        <v>18333.2</v>
      </c>
    </row>
    <row r="976" spans="1:14" s="35" customFormat="1" ht="15.75" outlineLevel="7" x14ac:dyDescent="0.25">
      <c r="A976" s="265" t="s">
        <v>618</v>
      </c>
      <c r="B976" s="265" t="s">
        <v>506</v>
      </c>
      <c r="C976" s="265" t="s">
        <v>314</v>
      </c>
      <c r="D976" s="265" t="s">
        <v>7</v>
      </c>
      <c r="E976" s="239" t="s">
        <v>8</v>
      </c>
      <c r="F976" s="24">
        <f>33.2+1.6</f>
        <v>34.800000000000004</v>
      </c>
      <c r="G976" s="24"/>
      <c r="H976" s="24">
        <f t="shared" si="1207"/>
        <v>34.800000000000004</v>
      </c>
      <c r="I976" s="24">
        <v>30.4</v>
      </c>
      <c r="J976" s="24"/>
      <c r="K976" s="24">
        <f t="shared" si="1208"/>
        <v>30.4</v>
      </c>
      <c r="L976" s="24">
        <v>29.6</v>
      </c>
      <c r="M976" s="24"/>
      <c r="N976" s="24">
        <f t="shared" si="1209"/>
        <v>29.6</v>
      </c>
    </row>
    <row r="977" spans="1:14" ht="31.5" outlineLevel="2" x14ac:dyDescent="0.25">
      <c r="A977" s="262" t="s">
        <v>618</v>
      </c>
      <c r="B977" s="262" t="s">
        <v>506</v>
      </c>
      <c r="C977" s="262" t="s">
        <v>34</v>
      </c>
      <c r="D977" s="262"/>
      <c r="E977" s="236" t="s">
        <v>35</v>
      </c>
      <c r="F977" s="9">
        <f t="shared" ref="F977:N977" si="1210">F978+F983</f>
        <v>72443.000000000015</v>
      </c>
      <c r="G977" s="9">
        <f t="shared" ref="G977:H977" si="1211">G978+G983</f>
        <v>0</v>
      </c>
      <c r="H977" s="9">
        <f t="shared" si="1211"/>
        <v>72443.000000000015</v>
      </c>
      <c r="I977" s="9">
        <f t="shared" si="1210"/>
        <v>75101.600000000006</v>
      </c>
      <c r="J977" s="9">
        <f t="shared" si="1210"/>
        <v>0</v>
      </c>
      <c r="K977" s="9">
        <f t="shared" si="1210"/>
        <v>75101.600000000006</v>
      </c>
      <c r="L977" s="9">
        <f t="shared" si="1210"/>
        <v>77866.400000000009</v>
      </c>
      <c r="M977" s="9">
        <f t="shared" si="1210"/>
        <v>0</v>
      </c>
      <c r="N977" s="9">
        <f t="shared" si="1210"/>
        <v>77866.400000000009</v>
      </c>
    </row>
    <row r="978" spans="1:14" ht="15.75" outlineLevel="3" x14ac:dyDescent="0.25">
      <c r="A978" s="262" t="s">
        <v>618</v>
      </c>
      <c r="B978" s="262" t="s">
        <v>506</v>
      </c>
      <c r="C978" s="262" t="s">
        <v>76</v>
      </c>
      <c r="D978" s="262"/>
      <c r="E978" s="236" t="s">
        <v>77</v>
      </c>
      <c r="F978" s="9">
        <f t="shared" ref="F978:N979" si="1212">F979</f>
        <v>181</v>
      </c>
      <c r="G978" s="9">
        <f t="shared" si="1212"/>
        <v>0</v>
      </c>
      <c r="H978" s="9">
        <f t="shared" si="1212"/>
        <v>181</v>
      </c>
      <c r="I978" s="9">
        <f t="shared" ref="I978:I979" si="1213">I979</f>
        <v>181</v>
      </c>
      <c r="J978" s="9">
        <f t="shared" si="1212"/>
        <v>0</v>
      </c>
      <c r="K978" s="9">
        <f t="shared" si="1212"/>
        <v>181</v>
      </c>
      <c r="L978" s="9">
        <f t="shared" ref="L978:L979" si="1214">L979</f>
        <v>181</v>
      </c>
      <c r="M978" s="9">
        <f t="shared" si="1212"/>
        <v>0</v>
      </c>
      <c r="N978" s="9">
        <f t="shared" si="1212"/>
        <v>181</v>
      </c>
    </row>
    <row r="979" spans="1:14" ht="30.75" customHeight="1" outlineLevel="4" x14ac:dyDescent="0.25">
      <c r="A979" s="262" t="s">
        <v>618</v>
      </c>
      <c r="B979" s="262" t="s">
        <v>506</v>
      </c>
      <c r="C979" s="262" t="s">
        <v>78</v>
      </c>
      <c r="D979" s="262"/>
      <c r="E979" s="236" t="s">
        <v>79</v>
      </c>
      <c r="F979" s="9">
        <f t="shared" si="1212"/>
        <v>181</v>
      </c>
      <c r="G979" s="9">
        <f t="shared" si="1212"/>
        <v>0</v>
      </c>
      <c r="H979" s="9">
        <f t="shared" si="1212"/>
        <v>181</v>
      </c>
      <c r="I979" s="9">
        <f t="shared" si="1213"/>
        <v>181</v>
      </c>
      <c r="J979" s="9">
        <f t="shared" si="1212"/>
        <v>0</v>
      </c>
      <c r="K979" s="9">
        <f t="shared" si="1212"/>
        <v>181</v>
      </c>
      <c r="L979" s="9">
        <f t="shared" si="1214"/>
        <v>181</v>
      </c>
      <c r="M979" s="9">
        <f t="shared" si="1212"/>
        <v>0</v>
      </c>
      <c r="N979" s="9">
        <f t="shared" si="1212"/>
        <v>181</v>
      </c>
    </row>
    <row r="980" spans="1:14" ht="15.75" outlineLevel="5" x14ac:dyDescent="0.25">
      <c r="A980" s="262" t="s">
        <v>618</v>
      </c>
      <c r="B980" s="262" t="s">
        <v>506</v>
      </c>
      <c r="C980" s="262" t="s">
        <v>80</v>
      </c>
      <c r="D980" s="262"/>
      <c r="E980" s="236" t="s">
        <v>81</v>
      </c>
      <c r="F980" s="9">
        <f t="shared" ref="F980:N980" si="1215">F981+F982</f>
        <v>181</v>
      </c>
      <c r="G980" s="9">
        <f t="shared" ref="G980:H980" si="1216">G981+G982</f>
        <v>0</v>
      </c>
      <c r="H980" s="9">
        <f t="shared" si="1216"/>
        <v>181</v>
      </c>
      <c r="I980" s="9">
        <f t="shared" si="1215"/>
        <v>181</v>
      </c>
      <c r="J980" s="9">
        <f t="shared" si="1215"/>
        <v>0</v>
      </c>
      <c r="K980" s="9">
        <f t="shared" si="1215"/>
        <v>181</v>
      </c>
      <c r="L980" s="9">
        <f t="shared" si="1215"/>
        <v>181</v>
      </c>
      <c r="M980" s="9">
        <f t="shared" si="1215"/>
        <v>0</v>
      </c>
      <c r="N980" s="9">
        <f t="shared" si="1215"/>
        <v>181</v>
      </c>
    </row>
    <row r="981" spans="1:14" ht="47.25" outlineLevel="7" x14ac:dyDescent="0.25">
      <c r="A981" s="263" t="s">
        <v>618</v>
      </c>
      <c r="B981" s="263" t="s">
        <v>506</v>
      </c>
      <c r="C981" s="263" t="s">
        <v>80</v>
      </c>
      <c r="D981" s="263" t="s">
        <v>4</v>
      </c>
      <c r="E981" s="155" t="s">
        <v>5</v>
      </c>
      <c r="F981" s="11">
        <v>78</v>
      </c>
      <c r="G981" s="11"/>
      <c r="H981" s="11">
        <f t="shared" ref="H981:H982" si="1217">SUM(F981:G981)</f>
        <v>78</v>
      </c>
      <c r="I981" s="11">
        <v>78</v>
      </c>
      <c r="J981" s="11"/>
      <c r="K981" s="11">
        <f t="shared" ref="K981:K982" si="1218">SUM(I981:J981)</f>
        <v>78</v>
      </c>
      <c r="L981" s="11">
        <v>78</v>
      </c>
      <c r="M981" s="11"/>
      <c r="N981" s="11">
        <f t="shared" ref="N981:N982" si="1219">SUM(L981:M981)</f>
        <v>78</v>
      </c>
    </row>
    <row r="982" spans="1:14" ht="15.75" outlineLevel="7" x14ac:dyDescent="0.25">
      <c r="A982" s="263" t="s">
        <v>618</v>
      </c>
      <c r="B982" s="263" t="s">
        <v>506</v>
      </c>
      <c r="C982" s="263" t="s">
        <v>80</v>
      </c>
      <c r="D982" s="263" t="s">
        <v>7</v>
      </c>
      <c r="E982" s="155" t="s">
        <v>8</v>
      </c>
      <c r="F982" s="11">
        <v>103</v>
      </c>
      <c r="G982" s="11"/>
      <c r="H982" s="11">
        <f t="shared" si="1217"/>
        <v>103</v>
      </c>
      <c r="I982" s="11">
        <v>103</v>
      </c>
      <c r="J982" s="11"/>
      <c r="K982" s="11">
        <f t="shared" si="1218"/>
        <v>103</v>
      </c>
      <c r="L982" s="11">
        <v>103</v>
      </c>
      <c r="M982" s="11"/>
      <c r="N982" s="11">
        <f t="shared" si="1219"/>
        <v>103</v>
      </c>
    </row>
    <row r="983" spans="1:14" ht="30.75" customHeight="1" outlineLevel="3" x14ac:dyDescent="0.25">
      <c r="A983" s="262" t="s">
        <v>618</v>
      </c>
      <c r="B983" s="262" t="s">
        <v>506</v>
      </c>
      <c r="C983" s="262" t="s">
        <v>36</v>
      </c>
      <c r="D983" s="262"/>
      <c r="E983" s="236" t="s">
        <v>37</v>
      </c>
      <c r="F983" s="9">
        <f t="shared" ref="F983:N984" si="1220">F984</f>
        <v>72262.000000000015</v>
      </c>
      <c r="G983" s="9">
        <f t="shared" si="1220"/>
        <v>0</v>
      </c>
      <c r="H983" s="9">
        <f t="shared" si="1220"/>
        <v>72262.000000000015</v>
      </c>
      <c r="I983" s="9">
        <f t="shared" ref="I983:I984" si="1221">I984</f>
        <v>74920.600000000006</v>
      </c>
      <c r="J983" s="9">
        <f t="shared" si="1220"/>
        <v>0</v>
      </c>
      <c r="K983" s="9">
        <f t="shared" si="1220"/>
        <v>74920.600000000006</v>
      </c>
      <c r="L983" s="9">
        <f t="shared" ref="L983:L984" si="1222">L984</f>
        <v>77685.400000000009</v>
      </c>
      <c r="M983" s="9">
        <f t="shared" si="1220"/>
        <v>0</v>
      </c>
      <c r="N983" s="9">
        <f t="shared" si="1220"/>
        <v>77685.400000000009</v>
      </c>
    </row>
    <row r="984" spans="1:14" ht="31.5" outlineLevel="4" x14ac:dyDescent="0.25">
      <c r="A984" s="262" t="s">
        <v>618</v>
      </c>
      <c r="B984" s="262" t="s">
        <v>506</v>
      </c>
      <c r="C984" s="262" t="s">
        <v>91</v>
      </c>
      <c r="D984" s="262"/>
      <c r="E984" s="236" t="s">
        <v>92</v>
      </c>
      <c r="F984" s="9">
        <f t="shared" si="1220"/>
        <v>72262.000000000015</v>
      </c>
      <c r="G984" s="9">
        <f t="shared" si="1220"/>
        <v>0</v>
      </c>
      <c r="H984" s="9">
        <f t="shared" si="1220"/>
        <v>72262.000000000015</v>
      </c>
      <c r="I984" s="9">
        <f t="shared" si="1221"/>
        <v>74920.600000000006</v>
      </c>
      <c r="J984" s="9">
        <f t="shared" si="1220"/>
        <v>0</v>
      </c>
      <c r="K984" s="9">
        <f t="shared" si="1220"/>
        <v>74920.600000000006</v>
      </c>
      <c r="L984" s="9">
        <f t="shared" si="1222"/>
        <v>77685.400000000009</v>
      </c>
      <c r="M984" s="9">
        <f t="shared" si="1220"/>
        <v>0</v>
      </c>
      <c r="N984" s="9">
        <f t="shared" si="1220"/>
        <v>77685.400000000009</v>
      </c>
    </row>
    <row r="985" spans="1:14" ht="15.75" outlineLevel="5" x14ac:dyDescent="0.25">
      <c r="A985" s="262" t="s">
        <v>618</v>
      </c>
      <c r="B985" s="262" t="s">
        <v>506</v>
      </c>
      <c r="C985" s="262" t="s">
        <v>415</v>
      </c>
      <c r="D985" s="262"/>
      <c r="E985" s="236" t="s">
        <v>109</v>
      </c>
      <c r="F985" s="9">
        <f t="shared" ref="F985:N985" si="1223">F986+F987+F988</f>
        <v>72262.000000000015</v>
      </c>
      <c r="G985" s="9">
        <f t="shared" ref="G985:H985" si="1224">G986+G987+G988</f>
        <v>0</v>
      </c>
      <c r="H985" s="9">
        <f t="shared" si="1224"/>
        <v>72262.000000000015</v>
      </c>
      <c r="I985" s="9">
        <f t="shared" si="1223"/>
        <v>74920.600000000006</v>
      </c>
      <c r="J985" s="9">
        <f t="shared" si="1223"/>
        <v>0</v>
      </c>
      <c r="K985" s="9">
        <f t="shared" si="1223"/>
        <v>74920.600000000006</v>
      </c>
      <c r="L985" s="9">
        <f t="shared" si="1223"/>
        <v>77685.400000000009</v>
      </c>
      <c r="M985" s="9">
        <f t="shared" si="1223"/>
        <v>0</v>
      </c>
      <c r="N985" s="9">
        <f t="shared" si="1223"/>
        <v>77685.400000000009</v>
      </c>
    </row>
    <row r="986" spans="1:14" ht="47.25" outlineLevel="7" x14ac:dyDescent="0.25">
      <c r="A986" s="263" t="s">
        <v>618</v>
      </c>
      <c r="B986" s="263" t="s">
        <v>506</v>
      </c>
      <c r="C986" s="263" t="s">
        <v>415</v>
      </c>
      <c r="D986" s="263" t="s">
        <v>4</v>
      </c>
      <c r="E986" s="155" t="s">
        <v>5</v>
      </c>
      <c r="F986" s="11">
        <v>66463.8</v>
      </c>
      <c r="G986" s="11"/>
      <c r="H986" s="11">
        <f t="shared" ref="H986:H988" si="1225">SUM(F986:G986)</f>
        <v>66463.8</v>
      </c>
      <c r="I986" s="11">
        <v>69122.399999999994</v>
      </c>
      <c r="J986" s="11"/>
      <c r="K986" s="11">
        <f t="shared" ref="K986:K988" si="1226">SUM(I986:J986)</f>
        <v>69122.399999999994</v>
      </c>
      <c r="L986" s="11">
        <v>71887.199999999997</v>
      </c>
      <c r="M986" s="11"/>
      <c r="N986" s="11">
        <f t="shared" ref="N986:N988" si="1227">SUM(L986:M986)</f>
        <v>71887.199999999997</v>
      </c>
    </row>
    <row r="987" spans="1:14" ht="15.75" outlineLevel="7" x14ac:dyDescent="0.25">
      <c r="A987" s="263" t="s">
        <v>618</v>
      </c>
      <c r="B987" s="263" t="s">
        <v>506</v>
      </c>
      <c r="C987" s="263" t="s">
        <v>415</v>
      </c>
      <c r="D987" s="263" t="s">
        <v>7</v>
      </c>
      <c r="E987" s="155" t="s">
        <v>8</v>
      </c>
      <c r="F987" s="11">
        <v>5689.6</v>
      </c>
      <c r="G987" s="11"/>
      <c r="H987" s="11">
        <f t="shared" si="1225"/>
        <v>5689.6</v>
      </c>
      <c r="I987" s="11">
        <v>5689.6</v>
      </c>
      <c r="J987" s="11"/>
      <c r="K987" s="11">
        <f t="shared" si="1226"/>
        <v>5689.6</v>
      </c>
      <c r="L987" s="11">
        <v>5689.6</v>
      </c>
      <c r="M987" s="11"/>
      <c r="N987" s="11">
        <f t="shared" si="1227"/>
        <v>5689.6</v>
      </c>
    </row>
    <row r="988" spans="1:14" ht="15.75" outlineLevel="7" x14ac:dyDescent="0.25">
      <c r="A988" s="263" t="s">
        <v>618</v>
      </c>
      <c r="B988" s="263" t="s">
        <v>506</v>
      </c>
      <c r="C988" s="263" t="s">
        <v>415</v>
      </c>
      <c r="D988" s="263" t="s">
        <v>15</v>
      </c>
      <c r="E988" s="155" t="s">
        <v>16</v>
      </c>
      <c r="F988" s="11">
        <v>108.6</v>
      </c>
      <c r="G988" s="11"/>
      <c r="H988" s="11">
        <f t="shared" si="1225"/>
        <v>108.6</v>
      </c>
      <c r="I988" s="11">
        <v>108.6</v>
      </c>
      <c r="J988" s="11"/>
      <c r="K988" s="11">
        <f t="shared" si="1226"/>
        <v>108.6</v>
      </c>
      <c r="L988" s="11">
        <v>108.6</v>
      </c>
      <c r="M988" s="11"/>
      <c r="N988" s="11">
        <f t="shared" si="1227"/>
        <v>108.6</v>
      </c>
    </row>
    <row r="989" spans="1:14" ht="31.5" outlineLevel="2" x14ac:dyDescent="0.25">
      <c r="A989" s="262" t="s">
        <v>618</v>
      </c>
      <c r="B989" s="262" t="s">
        <v>506</v>
      </c>
      <c r="C989" s="262" t="s">
        <v>11</v>
      </c>
      <c r="D989" s="262"/>
      <c r="E989" s="236" t="s">
        <v>12</v>
      </c>
      <c r="F989" s="9">
        <f t="shared" ref="F989:N989" si="1228">F990+F992</f>
        <v>0</v>
      </c>
      <c r="G989" s="9">
        <f t="shared" ref="G989" si="1229">G990+G992</f>
        <v>0</v>
      </c>
      <c r="H989" s="9"/>
      <c r="I989" s="9">
        <f t="shared" si="1228"/>
        <v>68626.75</v>
      </c>
      <c r="J989" s="9">
        <f t="shared" si="1228"/>
        <v>180.29</v>
      </c>
      <c r="K989" s="9">
        <f t="shared" si="1228"/>
        <v>68807.039999999994</v>
      </c>
      <c r="L989" s="9">
        <f t="shared" si="1228"/>
        <v>126081.255</v>
      </c>
      <c r="M989" s="9">
        <f t="shared" si="1228"/>
        <v>271.3</v>
      </c>
      <c r="N989" s="9">
        <f t="shared" si="1228"/>
        <v>126352.55500000001</v>
      </c>
    </row>
    <row r="990" spans="1:14" ht="47.25" outlineLevel="3" x14ac:dyDescent="0.25">
      <c r="A990" s="262" t="s">
        <v>618</v>
      </c>
      <c r="B990" s="262" t="s">
        <v>506</v>
      </c>
      <c r="C990" s="262" t="s">
        <v>416</v>
      </c>
      <c r="D990" s="262"/>
      <c r="E990" s="236" t="s">
        <v>842</v>
      </c>
      <c r="F990" s="9">
        <f t="shared" ref="F990:N990" si="1230">F991</f>
        <v>0</v>
      </c>
      <c r="G990" s="9">
        <f t="shared" si="1230"/>
        <v>0</v>
      </c>
      <c r="H990" s="9"/>
      <c r="I990" s="9">
        <f t="shared" si="1230"/>
        <v>26892.549999999996</v>
      </c>
      <c r="J990" s="9">
        <f t="shared" si="1230"/>
        <v>0</v>
      </c>
      <c r="K990" s="9">
        <f t="shared" si="1230"/>
        <v>26892.549999999996</v>
      </c>
      <c r="L990" s="9">
        <f t="shared" si="1230"/>
        <v>35194.839999999997</v>
      </c>
      <c r="M990" s="9">
        <f t="shared" si="1230"/>
        <v>0</v>
      </c>
      <c r="N990" s="9">
        <f t="shared" si="1230"/>
        <v>35194.839999999997</v>
      </c>
    </row>
    <row r="991" spans="1:14" ht="15.75" outlineLevel="7" x14ac:dyDescent="0.25">
      <c r="A991" s="263" t="s">
        <v>618</v>
      </c>
      <c r="B991" s="263" t="s">
        <v>506</v>
      </c>
      <c r="C991" s="263" t="s">
        <v>416</v>
      </c>
      <c r="D991" s="263" t="s">
        <v>15</v>
      </c>
      <c r="E991" s="155" t="s">
        <v>16</v>
      </c>
      <c r="F991" s="11"/>
      <c r="G991" s="11"/>
      <c r="H991" s="11"/>
      <c r="I991" s="11">
        <f>33087.95-4455-1740.4</f>
        <v>26892.549999999996</v>
      </c>
      <c r="J991" s="11"/>
      <c r="K991" s="11">
        <f>SUM(I991:J991)</f>
        <v>26892.549999999996</v>
      </c>
      <c r="L991" s="11">
        <f>36935.24-1740.4</f>
        <v>35194.839999999997</v>
      </c>
      <c r="M991" s="11"/>
      <c r="N991" s="11">
        <f>SUM(L991:M991)</f>
        <v>35194.839999999997</v>
      </c>
    </row>
    <row r="992" spans="1:14" ht="15.75" outlineLevel="3" x14ac:dyDescent="0.25">
      <c r="A992" s="262" t="s">
        <v>618</v>
      </c>
      <c r="B992" s="262" t="s">
        <v>506</v>
      </c>
      <c r="C992" s="262" t="s">
        <v>417</v>
      </c>
      <c r="D992" s="262"/>
      <c r="E992" s="236" t="s">
        <v>418</v>
      </c>
      <c r="F992" s="9">
        <f t="shared" ref="F992:N992" si="1231">F993</f>
        <v>0</v>
      </c>
      <c r="G992" s="9">
        <f t="shared" si="1231"/>
        <v>0</v>
      </c>
      <c r="H992" s="9"/>
      <c r="I992" s="9">
        <f t="shared" si="1231"/>
        <v>41734.199999999997</v>
      </c>
      <c r="J992" s="164">
        <f t="shared" si="1231"/>
        <v>180.29</v>
      </c>
      <c r="K992" s="9">
        <f t="shared" si="1231"/>
        <v>41914.49</v>
      </c>
      <c r="L992" s="9">
        <f>L993</f>
        <v>90886.415000000008</v>
      </c>
      <c r="M992" s="164">
        <f t="shared" si="1231"/>
        <v>271.3</v>
      </c>
      <c r="N992" s="9">
        <f t="shared" si="1231"/>
        <v>91157.715000000011</v>
      </c>
    </row>
    <row r="993" spans="1:14" ht="15.75" outlineLevel="7" x14ac:dyDescent="0.25">
      <c r="A993" s="263" t="s">
        <v>618</v>
      </c>
      <c r="B993" s="263" t="s">
        <v>506</v>
      </c>
      <c r="C993" s="263" t="s">
        <v>417</v>
      </c>
      <c r="D993" s="263" t="s">
        <v>15</v>
      </c>
      <c r="E993" s="155" t="s">
        <v>16</v>
      </c>
      <c r="F993" s="11"/>
      <c r="G993" s="11"/>
      <c r="H993" s="11"/>
      <c r="I993" s="11">
        <v>41734.199999999997</v>
      </c>
      <c r="J993" s="165">
        <v>180.29</v>
      </c>
      <c r="K993" s="11">
        <f>SUM(I993:J993)</f>
        <v>41914.49</v>
      </c>
      <c r="L993" s="11">
        <v>90886.415000000008</v>
      </c>
      <c r="M993" s="165">
        <v>271.3</v>
      </c>
      <c r="N993" s="11">
        <f>SUM(L993:M993)</f>
        <v>91157.715000000011</v>
      </c>
    </row>
    <row r="994" spans="1:14" ht="15.75" outlineLevel="7" x14ac:dyDescent="0.25">
      <c r="A994" s="262" t="s">
        <v>618</v>
      </c>
      <c r="B994" s="262" t="s">
        <v>508</v>
      </c>
      <c r="C994" s="263"/>
      <c r="D994" s="263"/>
      <c r="E994" s="237" t="s">
        <v>509</v>
      </c>
      <c r="F994" s="9">
        <f t="shared" ref="F994:N995" si="1232">F995</f>
        <v>150.9</v>
      </c>
      <c r="G994" s="9">
        <f t="shared" si="1232"/>
        <v>0</v>
      </c>
      <c r="H994" s="9">
        <f t="shared" si="1232"/>
        <v>150.9</v>
      </c>
      <c r="I994" s="9">
        <f t="shared" ref="I994:I995" si="1233">I995</f>
        <v>150.9</v>
      </c>
      <c r="J994" s="9">
        <f t="shared" si="1232"/>
        <v>0</v>
      </c>
      <c r="K994" s="9">
        <f t="shared" si="1232"/>
        <v>150.9</v>
      </c>
      <c r="L994" s="9">
        <f t="shared" ref="L994:L995" si="1234">L995</f>
        <v>150.9</v>
      </c>
      <c r="M994" s="9">
        <f t="shared" si="1232"/>
        <v>0</v>
      </c>
      <c r="N994" s="9">
        <f t="shared" si="1232"/>
        <v>150.9</v>
      </c>
    </row>
    <row r="995" spans="1:14" ht="15.75" outlineLevel="1" x14ac:dyDescent="0.25">
      <c r="A995" s="262" t="s">
        <v>618</v>
      </c>
      <c r="B995" s="262" t="s">
        <v>510</v>
      </c>
      <c r="C995" s="262"/>
      <c r="D995" s="262"/>
      <c r="E995" s="236" t="s">
        <v>511</v>
      </c>
      <c r="F995" s="9">
        <f t="shared" si="1232"/>
        <v>150.9</v>
      </c>
      <c r="G995" s="9">
        <f t="shared" si="1232"/>
        <v>0</v>
      </c>
      <c r="H995" s="9">
        <f t="shared" si="1232"/>
        <v>150.9</v>
      </c>
      <c r="I995" s="9">
        <f t="shared" si="1233"/>
        <v>150.9</v>
      </c>
      <c r="J995" s="9">
        <f t="shared" si="1232"/>
        <v>0</v>
      </c>
      <c r="K995" s="9">
        <f t="shared" si="1232"/>
        <v>150.9</v>
      </c>
      <c r="L995" s="9">
        <f t="shared" si="1234"/>
        <v>150.9</v>
      </c>
      <c r="M995" s="9">
        <f t="shared" si="1232"/>
        <v>0</v>
      </c>
      <c r="N995" s="9">
        <f t="shared" si="1232"/>
        <v>150.9</v>
      </c>
    </row>
    <row r="996" spans="1:14" ht="31.5" outlineLevel="2" x14ac:dyDescent="0.25">
      <c r="A996" s="262" t="s">
        <v>618</v>
      </c>
      <c r="B996" s="262" t="s">
        <v>510</v>
      </c>
      <c r="C996" s="262" t="s">
        <v>34</v>
      </c>
      <c r="D996" s="262"/>
      <c r="E996" s="236" t="s">
        <v>35</v>
      </c>
      <c r="F996" s="9">
        <f t="shared" ref="F996:N996" si="1235">F997+F1001</f>
        <v>150.9</v>
      </c>
      <c r="G996" s="9">
        <f t="shared" ref="G996:H996" si="1236">G997+G1001</f>
        <v>0</v>
      </c>
      <c r="H996" s="9">
        <f t="shared" si="1236"/>
        <v>150.9</v>
      </c>
      <c r="I996" s="9">
        <f t="shared" si="1235"/>
        <v>150.9</v>
      </c>
      <c r="J996" s="9">
        <f t="shared" si="1235"/>
        <v>0</v>
      </c>
      <c r="K996" s="9">
        <f t="shared" si="1235"/>
        <v>150.9</v>
      </c>
      <c r="L996" s="9">
        <f t="shared" si="1235"/>
        <v>150.9</v>
      </c>
      <c r="M996" s="9">
        <f t="shared" si="1235"/>
        <v>0</v>
      </c>
      <c r="N996" s="9">
        <f t="shared" si="1235"/>
        <v>150.9</v>
      </c>
    </row>
    <row r="997" spans="1:14" ht="15.75" outlineLevel="3" x14ac:dyDescent="0.25">
      <c r="A997" s="262" t="s">
        <v>618</v>
      </c>
      <c r="B997" s="262" t="s">
        <v>510</v>
      </c>
      <c r="C997" s="262" t="s">
        <v>76</v>
      </c>
      <c r="D997" s="262"/>
      <c r="E997" s="236" t="s">
        <v>77</v>
      </c>
      <c r="F997" s="9">
        <f t="shared" ref="F997:N999" si="1237">F998</f>
        <v>50.9</v>
      </c>
      <c r="G997" s="9">
        <f t="shared" si="1237"/>
        <v>0</v>
      </c>
      <c r="H997" s="9">
        <f t="shared" si="1237"/>
        <v>50.9</v>
      </c>
      <c r="I997" s="9">
        <f t="shared" ref="I997:I999" si="1238">I998</f>
        <v>50.9</v>
      </c>
      <c r="J997" s="9">
        <f t="shared" si="1237"/>
        <v>0</v>
      </c>
      <c r="K997" s="9">
        <f t="shared" si="1237"/>
        <v>50.9</v>
      </c>
      <c r="L997" s="9">
        <f t="shared" ref="L997:L999" si="1239">L998</f>
        <v>50.9</v>
      </c>
      <c r="M997" s="9">
        <f t="shared" si="1237"/>
        <v>0</v>
      </c>
      <c r="N997" s="9">
        <f t="shared" si="1237"/>
        <v>50.9</v>
      </c>
    </row>
    <row r="998" spans="1:14" ht="30" customHeight="1" outlineLevel="4" x14ac:dyDescent="0.25">
      <c r="A998" s="262" t="s">
        <v>618</v>
      </c>
      <c r="B998" s="262" t="s">
        <v>510</v>
      </c>
      <c r="C998" s="262" t="s">
        <v>78</v>
      </c>
      <c r="D998" s="262"/>
      <c r="E998" s="236" t="s">
        <v>79</v>
      </c>
      <c r="F998" s="9">
        <f t="shared" si="1237"/>
        <v>50.9</v>
      </c>
      <c r="G998" s="9">
        <f t="shared" si="1237"/>
        <v>0</v>
      </c>
      <c r="H998" s="9">
        <f t="shared" si="1237"/>
        <v>50.9</v>
      </c>
      <c r="I998" s="9">
        <f t="shared" si="1238"/>
        <v>50.9</v>
      </c>
      <c r="J998" s="9">
        <f t="shared" si="1237"/>
        <v>0</v>
      </c>
      <c r="K998" s="9">
        <f t="shared" si="1237"/>
        <v>50.9</v>
      </c>
      <c r="L998" s="9">
        <f t="shared" si="1239"/>
        <v>50.9</v>
      </c>
      <c r="M998" s="9">
        <f t="shared" si="1237"/>
        <v>0</v>
      </c>
      <c r="N998" s="9">
        <f t="shared" si="1237"/>
        <v>50.9</v>
      </c>
    </row>
    <row r="999" spans="1:14" ht="15.75" outlineLevel="5" x14ac:dyDescent="0.25">
      <c r="A999" s="262" t="s">
        <v>618</v>
      </c>
      <c r="B999" s="262" t="s">
        <v>510</v>
      </c>
      <c r="C999" s="262" t="s">
        <v>80</v>
      </c>
      <c r="D999" s="262"/>
      <c r="E999" s="236" t="s">
        <v>81</v>
      </c>
      <c r="F999" s="9">
        <f t="shared" si="1237"/>
        <v>50.9</v>
      </c>
      <c r="G999" s="9">
        <f t="shared" si="1237"/>
        <v>0</v>
      </c>
      <c r="H999" s="9">
        <f t="shared" si="1237"/>
        <v>50.9</v>
      </c>
      <c r="I999" s="9">
        <f t="shared" si="1238"/>
        <v>50.9</v>
      </c>
      <c r="J999" s="9">
        <f t="shared" si="1237"/>
        <v>0</v>
      </c>
      <c r="K999" s="9">
        <f t="shared" si="1237"/>
        <v>50.9</v>
      </c>
      <c r="L999" s="9">
        <f t="shared" si="1239"/>
        <v>50.9</v>
      </c>
      <c r="M999" s="9">
        <f t="shared" si="1237"/>
        <v>0</v>
      </c>
      <c r="N999" s="9">
        <f t="shared" si="1237"/>
        <v>50.9</v>
      </c>
    </row>
    <row r="1000" spans="1:14" ht="15.75" outlineLevel="7" x14ac:dyDescent="0.25">
      <c r="A1000" s="263" t="s">
        <v>618</v>
      </c>
      <c r="B1000" s="263" t="s">
        <v>510</v>
      </c>
      <c r="C1000" s="263" t="s">
        <v>80</v>
      </c>
      <c r="D1000" s="263" t="s">
        <v>7</v>
      </c>
      <c r="E1000" s="155" t="s">
        <v>8</v>
      </c>
      <c r="F1000" s="11">
        <v>50.9</v>
      </c>
      <c r="G1000" s="11"/>
      <c r="H1000" s="11">
        <f>SUM(F1000:G1000)</f>
        <v>50.9</v>
      </c>
      <c r="I1000" s="11">
        <v>50.9</v>
      </c>
      <c r="J1000" s="11"/>
      <c r="K1000" s="11">
        <f>SUM(I1000:J1000)</f>
        <v>50.9</v>
      </c>
      <c r="L1000" s="11">
        <v>50.9</v>
      </c>
      <c r="M1000" s="11"/>
      <c r="N1000" s="11">
        <f>SUM(L1000:M1000)</f>
        <v>50.9</v>
      </c>
    </row>
    <row r="1001" spans="1:14" ht="30" customHeight="1" outlineLevel="3" x14ac:dyDescent="0.25">
      <c r="A1001" s="262" t="s">
        <v>618</v>
      </c>
      <c r="B1001" s="262" t="s">
        <v>510</v>
      </c>
      <c r="C1001" s="262" t="s">
        <v>36</v>
      </c>
      <c r="D1001" s="262"/>
      <c r="E1001" s="236" t="s">
        <v>37</v>
      </c>
      <c r="F1001" s="9">
        <f t="shared" ref="F1001:N1003" si="1240">F1002</f>
        <v>100</v>
      </c>
      <c r="G1001" s="9">
        <f t="shared" si="1240"/>
        <v>0</v>
      </c>
      <c r="H1001" s="9">
        <f t="shared" si="1240"/>
        <v>100</v>
      </c>
      <c r="I1001" s="9">
        <f t="shared" ref="I1001:I1003" si="1241">I1002</f>
        <v>100</v>
      </c>
      <c r="J1001" s="9">
        <f t="shared" si="1240"/>
        <v>0</v>
      </c>
      <c r="K1001" s="9">
        <f t="shared" si="1240"/>
        <v>100</v>
      </c>
      <c r="L1001" s="9">
        <f t="shared" ref="L1001:L1003" si="1242">L1002</f>
        <v>100</v>
      </c>
      <c r="M1001" s="9">
        <f t="shared" si="1240"/>
        <v>0</v>
      </c>
      <c r="N1001" s="9">
        <f t="shared" si="1240"/>
        <v>100</v>
      </c>
    </row>
    <row r="1002" spans="1:14" ht="31.5" outlineLevel="4" x14ac:dyDescent="0.25">
      <c r="A1002" s="262" t="s">
        <v>618</v>
      </c>
      <c r="B1002" s="262" t="s">
        <v>510</v>
      </c>
      <c r="C1002" s="262" t="s">
        <v>91</v>
      </c>
      <c r="D1002" s="262"/>
      <c r="E1002" s="236" t="s">
        <v>92</v>
      </c>
      <c r="F1002" s="9">
        <f t="shared" si="1240"/>
        <v>100</v>
      </c>
      <c r="G1002" s="9">
        <f t="shared" si="1240"/>
        <v>0</v>
      </c>
      <c r="H1002" s="9">
        <f t="shared" si="1240"/>
        <v>100</v>
      </c>
      <c r="I1002" s="9">
        <f t="shared" si="1241"/>
        <v>100</v>
      </c>
      <c r="J1002" s="9">
        <f t="shared" si="1240"/>
        <v>0</v>
      </c>
      <c r="K1002" s="9">
        <f t="shared" si="1240"/>
        <v>100</v>
      </c>
      <c r="L1002" s="9">
        <f t="shared" si="1242"/>
        <v>100</v>
      </c>
      <c r="M1002" s="9">
        <f t="shared" si="1240"/>
        <v>0</v>
      </c>
      <c r="N1002" s="9">
        <f t="shared" si="1240"/>
        <v>100</v>
      </c>
    </row>
    <row r="1003" spans="1:14" ht="15.75" outlineLevel="5" x14ac:dyDescent="0.25">
      <c r="A1003" s="262" t="s">
        <v>618</v>
      </c>
      <c r="B1003" s="262" t="s">
        <v>510</v>
      </c>
      <c r="C1003" s="262" t="s">
        <v>415</v>
      </c>
      <c r="D1003" s="262"/>
      <c r="E1003" s="236" t="s">
        <v>109</v>
      </c>
      <c r="F1003" s="9">
        <f t="shared" si="1240"/>
        <v>100</v>
      </c>
      <c r="G1003" s="9">
        <f t="shared" si="1240"/>
        <v>0</v>
      </c>
      <c r="H1003" s="9">
        <f t="shared" si="1240"/>
        <v>100</v>
      </c>
      <c r="I1003" s="9">
        <f t="shared" si="1241"/>
        <v>100</v>
      </c>
      <c r="J1003" s="9">
        <f t="shared" si="1240"/>
        <v>0</v>
      </c>
      <c r="K1003" s="9">
        <f t="shared" si="1240"/>
        <v>100</v>
      </c>
      <c r="L1003" s="9">
        <f t="shared" si="1242"/>
        <v>100</v>
      </c>
      <c r="M1003" s="9">
        <f t="shared" si="1240"/>
        <v>0</v>
      </c>
      <c r="N1003" s="9">
        <f t="shared" si="1240"/>
        <v>100</v>
      </c>
    </row>
    <row r="1004" spans="1:14" ht="15.75" outlineLevel="7" x14ac:dyDescent="0.25">
      <c r="A1004" s="263" t="s">
        <v>618</v>
      </c>
      <c r="B1004" s="263" t="s">
        <v>510</v>
      </c>
      <c r="C1004" s="263" t="s">
        <v>415</v>
      </c>
      <c r="D1004" s="263" t="s">
        <v>7</v>
      </c>
      <c r="E1004" s="155" t="s">
        <v>8</v>
      </c>
      <c r="F1004" s="11">
        <v>100</v>
      </c>
      <c r="G1004" s="11"/>
      <c r="H1004" s="11">
        <f>SUM(F1004:G1004)</f>
        <v>100</v>
      </c>
      <c r="I1004" s="11">
        <v>100</v>
      </c>
      <c r="J1004" s="11"/>
      <c r="K1004" s="11">
        <f>SUM(I1004:J1004)</f>
        <v>100</v>
      </c>
      <c r="L1004" s="11">
        <v>100</v>
      </c>
      <c r="M1004" s="11"/>
      <c r="N1004" s="11">
        <f>SUM(L1004:M1004)</f>
        <v>100</v>
      </c>
    </row>
    <row r="1005" spans="1:14" ht="21" customHeight="1" x14ac:dyDescent="0.25">
      <c r="A1005" s="302" t="s">
        <v>424</v>
      </c>
      <c r="B1005" s="303"/>
      <c r="C1005" s="303"/>
      <c r="D1005" s="303"/>
      <c r="E1005" s="304"/>
      <c r="F1005" s="21">
        <f t="shared" ref="F1005:N1005" si="1243">F958+F880+F774+F622+F572+F540+F58+F32+F11</f>
        <v>3504263.3325999998</v>
      </c>
      <c r="G1005" s="21">
        <f t="shared" si="1243"/>
        <v>30710.59225000002</v>
      </c>
      <c r="H1005" s="21">
        <f t="shared" si="1243"/>
        <v>3534973.9248500001</v>
      </c>
      <c r="I1005" s="21">
        <f t="shared" si="1243"/>
        <v>3322829.6013600002</v>
      </c>
      <c r="J1005" s="21">
        <f t="shared" si="1243"/>
        <v>10309.58943</v>
      </c>
      <c r="K1005" s="21">
        <f t="shared" si="1243"/>
        <v>3333139.1907900004</v>
      </c>
      <c r="L1005" s="21">
        <f t="shared" si="1243"/>
        <v>3235315.6149999998</v>
      </c>
      <c r="M1005" s="21">
        <f t="shared" si="1243"/>
        <v>-7.4045299999989993</v>
      </c>
      <c r="N1005" s="21">
        <f t="shared" si="1243"/>
        <v>3235308.2104699998</v>
      </c>
    </row>
    <row r="1007" spans="1:14" hidden="1" x14ac:dyDescent="0.2">
      <c r="E1007" s="256" t="s">
        <v>620</v>
      </c>
      <c r="F1007" s="157">
        <f>F976+F975+F969+F945+F941+F872+F826+F759+F753+F746+F744+F743+F727+F726+F679+F675+F673+F671+F654+F653+F644+F489+F483+F401+F376+F361+F354+F343+F305+F303+F298+F254+F224+F209+F207+F200+F162+F158+F145+F143+F100+F92+F89+F87+F84+F82+F69+F723+F146+F721+F722+F724+F71+F90+F86+F586+F94+F878+F876+F359+F300</f>
        <v>1844998.04177</v>
      </c>
      <c r="G1007" s="157">
        <f t="shared" ref="G1007:N1007" si="1244">G976+G975+G969+G945+G941+G872+G826+G759+G753+G746+G744+G743+G727+G726+G679+G675+G673+G671+G654+G653+G644+G489+G483+G401+G376+G361+G354+G343+G305+G303+G298+G254+G224+G209+G207+G200+G162+G158+G145+G143+G100+G92+G89+G87+G84+G82+G69+G723+G146+G721+G722+G724+G71+G90+G86+G586+G94+G878+G876+G359+G300+G477+G347+G388+G422+G529+G641+G661+G686+G819+G352</f>
        <v>10209.815749999991</v>
      </c>
      <c r="H1007" s="157">
        <f t="shared" si="1244"/>
        <v>1855207.8575199998</v>
      </c>
      <c r="I1007" s="157">
        <f t="shared" si="1244"/>
        <v>1653462.8013599999</v>
      </c>
      <c r="J1007" s="157">
        <f t="shared" si="1244"/>
        <v>10309.591990000001</v>
      </c>
      <c r="K1007" s="157">
        <f t="shared" si="1244"/>
        <v>1663772.39335</v>
      </c>
      <c r="L1007" s="157">
        <f t="shared" si="1244"/>
        <v>1517587.3099999996</v>
      </c>
      <c r="M1007" s="157">
        <f t="shared" si="1244"/>
        <v>-7.3429099999975733</v>
      </c>
      <c r="N1007" s="157">
        <f t="shared" si="1244"/>
        <v>1517579.9670899997</v>
      </c>
    </row>
    <row r="1008" spans="1:14" hidden="1" x14ac:dyDescent="0.2">
      <c r="E1008" s="256" t="s">
        <v>636</v>
      </c>
      <c r="F1008" s="157">
        <f>F1005-F1007</f>
        <v>1659265.2908299998</v>
      </c>
      <c r="G1008" s="157">
        <f>G1005-G1007</f>
        <v>20500.776500000029</v>
      </c>
      <c r="H1008" s="157">
        <f t="shared" ref="H1008" si="1245">H1005-H1007</f>
        <v>1679766.0673300002</v>
      </c>
      <c r="I1008" s="157">
        <f>I1005-I1007</f>
        <v>1669366.8000000003</v>
      </c>
      <c r="J1008" s="157">
        <f t="shared" ref="J1008:K1008" si="1246">J1005-J1007</f>
        <v>-2.5600000008125789E-3</v>
      </c>
      <c r="K1008" s="157">
        <f t="shared" si="1246"/>
        <v>1669366.7974400003</v>
      </c>
      <c r="L1008" s="157">
        <f>L1005-L1007</f>
        <v>1717728.3050000002</v>
      </c>
      <c r="M1008" s="157">
        <f t="shared" ref="M1008:N1008" si="1247">M1005-M1007</f>
        <v>-6.1620000001425979E-2</v>
      </c>
      <c r="N1008" s="157">
        <f t="shared" si="1247"/>
        <v>1717728.2433800001</v>
      </c>
    </row>
    <row r="1009" spans="5:14" hidden="1" x14ac:dyDescent="0.2">
      <c r="E1009" s="256"/>
      <c r="F1009" s="158"/>
      <c r="G1009" s="158"/>
      <c r="H1009" s="158"/>
      <c r="I1009" s="158"/>
      <c r="J1009" s="158"/>
      <c r="K1009" s="158"/>
      <c r="L1009" s="158"/>
      <c r="M1009" s="158"/>
      <c r="N1009" s="158"/>
    </row>
    <row r="1010" spans="5:14" hidden="1" x14ac:dyDescent="0.2">
      <c r="E1010" s="256" t="s">
        <v>620</v>
      </c>
      <c r="F1010" s="157">
        <v>1844998</v>
      </c>
      <c r="G1010" s="157"/>
      <c r="H1010" s="157">
        <v>1844998</v>
      </c>
      <c r="I1010" s="157">
        <v>1653462.8</v>
      </c>
      <c r="J1010" s="157"/>
      <c r="K1010" s="157">
        <v>1653462.8</v>
      </c>
      <c r="L1010" s="157">
        <v>1517587.3</v>
      </c>
      <c r="M1010" s="157"/>
      <c r="N1010" s="157">
        <v>1517587.3</v>
      </c>
    </row>
    <row r="1011" spans="5:14" hidden="1" x14ac:dyDescent="0.2">
      <c r="E1011" s="256" t="s">
        <v>635</v>
      </c>
      <c r="F1011" s="157">
        <f>1649774.4+4455+1740.4+2200</f>
        <v>1658169.7999999998</v>
      </c>
      <c r="G1011" s="157"/>
      <c r="H1011" s="157">
        <f t="shared" ref="H1011" si="1248">1649774.4+4455+1740.4+2200</f>
        <v>1658169.7999999998</v>
      </c>
      <c r="I1011" s="157">
        <v>1669366.8</v>
      </c>
      <c r="J1011" s="157"/>
      <c r="K1011" s="157">
        <v>1669366.8</v>
      </c>
      <c r="L1011" s="157">
        <v>1717728.3</v>
      </c>
      <c r="M1011" s="157"/>
      <c r="N1011" s="157">
        <v>1717728.3</v>
      </c>
    </row>
    <row r="1012" spans="5:14" hidden="1" x14ac:dyDescent="0.2">
      <c r="E1012" s="256"/>
      <c r="F1012" s="157"/>
      <c r="G1012" s="157"/>
      <c r="H1012" s="157"/>
      <c r="I1012" s="157"/>
      <c r="J1012" s="157"/>
      <c r="K1012" s="157"/>
      <c r="L1012" s="157"/>
      <c r="M1012" s="157"/>
      <c r="N1012" s="157"/>
    </row>
    <row r="1013" spans="5:14" hidden="1" x14ac:dyDescent="0.2">
      <c r="E1013" s="256" t="s">
        <v>620</v>
      </c>
      <c r="F1013" s="157">
        <f>F1007-F1010</f>
        <v>4.1770000010728836E-2</v>
      </c>
      <c r="G1013" s="157">
        <f t="shared" ref="G1013:H1013" si="1249">G1007-G1010</f>
        <v>10209.815749999991</v>
      </c>
      <c r="H1013" s="157">
        <f t="shared" si="1249"/>
        <v>10209.857519999845</v>
      </c>
      <c r="I1013" s="157">
        <f t="shared" ref="I1013:L1013" si="1250">I1007-I1010</f>
        <v>1.3599998783320189E-3</v>
      </c>
      <c r="J1013" s="157">
        <f t="shared" ref="J1013:K1013" si="1251">J1007-J1010</f>
        <v>10309.591990000001</v>
      </c>
      <c r="K1013" s="157">
        <f t="shared" si="1251"/>
        <v>10309.593349999981</v>
      </c>
      <c r="L1013" s="157">
        <f t="shared" si="1250"/>
        <v>9.9999995436519384E-3</v>
      </c>
      <c r="M1013" s="157">
        <f t="shared" ref="M1013:N1013" si="1252">M1007-M1010</f>
        <v>-7.3429099999975733</v>
      </c>
      <c r="N1013" s="157">
        <f t="shared" si="1252"/>
        <v>-7.332910000346601</v>
      </c>
    </row>
    <row r="1014" spans="5:14" hidden="1" x14ac:dyDescent="0.2">
      <c r="E1014" s="256" t="s">
        <v>634</v>
      </c>
      <c r="F1014" s="157">
        <f>F1008-F1011</f>
        <v>1095.4908300000243</v>
      </c>
      <c r="G1014" s="157">
        <f t="shared" ref="G1014:H1014" si="1253">G1008-G1011</f>
        <v>20500.776500000029</v>
      </c>
      <c r="H1014" s="157">
        <f t="shared" si="1253"/>
        <v>21596.26733000041</v>
      </c>
      <c r="I1014" s="157">
        <f t="shared" ref="I1014:L1014" si="1254">I1008-I1011</f>
        <v>0</v>
      </c>
      <c r="J1014" s="157">
        <f t="shared" ref="J1014:K1014" si="1255">J1008-J1011</f>
        <v>-2.5600000008125789E-3</v>
      </c>
      <c r="K1014" s="157">
        <f t="shared" si="1255"/>
        <v>-2.5599997024983168E-3</v>
      </c>
      <c r="L1014" s="157">
        <f t="shared" si="1254"/>
        <v>5.0000001210719347E-3</v>
      </c>
      <c r="M1014" s="157">
        <f t="shared" ref="M1014:N1014" si="1256">M1008-M1011</f>
        <v>-6.1620000001425979E-2</v>
      </c>
      <c r="N1014" s="157">
        <f t="shared" si="1256"/>
        <v>-5.6619999930262566E-2</v>
      </c>
    </row>
    <row r="1015" spans="5:14" hidden="1" x14ac:dyDescent="0.2">
      <c r="E1015" s="256"/>
      <c r="F1015" s="158"/>
      <c r="G1015" s="158"/>
      <c r="H1015" s="158"/>
      <c r="I1015" s="158"/>
      <c r="J1015" s="158"/>
      <c r="K1015" s="158"/>
      <c r="L1015" s="159"/>
    </row>
    <row r="1016" spans="5:14" hidden="1" x14ac:dyDescent="0.2"/>
    <row r="1017" spans="5:14" hidden="1" x14ac:dyDescent="0.2">
      <c r="F1017" s="33"/>
      <c r="G1017" s="187">
        <f>G640+G660+G685+G818</f>
        <v>21077.833360000001</v>
      </c>
      <c r="H1017" s="33"/>
      <c r="I1017" s="33"/>
      <c r="J1017" s="33"/>
      <c r="K1017" s="33"/>
      <c r="L1017" s="33"/>
    </row>
    <row r="1018" spans="5:14" hidden="1" x14ac:dyDescent="0.2">
      <c r="F1018" s="33"/>
      <c r="G1018" s="187">
        <f>G642+G662+G687+G820</f>
        <v>63233.499999999993</v>
      </c>
      <c r="H1018" s="33"/>
      <c r="I1018" s="33"/>
      <c r="J1018" s="33"/>
      <c r="K1018" s="33"/>
      <c r="L1018" s="33"/>
    </row>
    <row r="1019" spans="5:14" hidden="1" x14ac:dyDescent="0.2">
      <c r="F1019" s="33"/>
      <c r="G1019" s="187">
        <f>G345+G386+G420+G528</f>
        <v>37333.333339999997</v>
      </c>
      <c r="H1019" s="33"/>
      <c r="I1019" s="33"/>
      <c r="J1019" s="33"/>
      <c r="K1019" s="33"/>
      <c r="L1019" s="33"/>
      <c r="M1019" s="33"/>
    </row>
    <row r="1020" spans="5:14" hidden="1" x14ac:dyDescent="0.2">
      <c r="F1020" s="33"/>
      <c r="G1020" s="187">
        <f>G346+G387+G421+G529</f>
        <v>112000</v>
      </c>
      <c r="H1020" s="33"/>
      <c r="I1020" s="33"/>
      <c r="J1020" s="33"/>
      <c r="K1020" s="33"/>
      <c r="L1020" s="33"/>
    </row>
    <row r="1021" spans="5:14" hidden="1" x14ac:dyDescent="0.2">
      <c r="F1021" s="33"/>
      <c r="G1021" s="33"/>
      <c r="H1021" s="33"/>
      <c r="I1021" s="33"/>
      <c r="J1021" s="33"/>
      <c r="K1021" s="33"/>
      <c r="L1021" s="33"/>
    </row>
  </sheetData>
  <autoFilter ref="B11:L1005"/>
  <mergeCells count="17">
    <mergeCell ref="M8:M9"/>
    <mergeCell ref="N8:N9"/>
    <mergeCell ref="A5:N5"/>
    <mergeCell ref="A1005:E1005"/>
    <mergeCell ref="L8:L9"/>
    <mergeCell ref="I8:I9"/>
    <mergeCell ref="A1:D1"/>
    <mergeCell ref="A6:L6"/>
    <mergeCell ref="A7:D7"/>
    <mergeCell ref="A8:A9"/>
    <mergeCell ref="B8:D8"/>
    <mergeCell ref="E8:E9"/>
    <mergeCell ref="F8:F9"/>
    <mergeCell ref="G8:G9"/>
    <mergeCell ref="H8:H9"/>
    <mergeCell ref="J8:J9"/>
    <mergeCell ref="K8:K9"/>
  </mergeCells>
  <pageMargins left="0.39370078740157483" right="0.39370078740157483" top="0.98425196850393704" bottom="0.39370078740157483" header="0.51181102362204722" footer="0.51181102362204722"/>
  <pageSetup paperSize="9" scale="6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7"/>
  <sheetViews>
    <sheetView workbookViewId="0">
      <selection activeCell="A8" sqref="A8:B8"/>
    </sheetView>
  </sheetViews>
  <sheetFormatPr defaultRowHeight="12.75" x14ac:dyDescent="0.2"/>
  <cols>
    <col min="1" max="1" width="29.28515625" style="61" customWidth="1"/>
    <col min="2" max="2" width="82" style="61" customWidth="1"/>
    <col min="3" max="3" width="16.42578125" style="61" customWidth="1"/>
    <col min="4" max="4" width="17.28515625" style="61" customWidth="1"/>
    <col min="5" max="5" width="14.5703125" style="61" customWidth="1"/>
    <col min="6" max="6" width="19" style="61" customWidth="1"/>
    <col min="7" max="11" width="20.140625" style="61" customWidth="1"/>
    <col min="12" max="249" width="9.140625" style="61"/>
    <col min="250" max="250" width="29.28515625" style="61" customWidth="1"/>
    <col min="251" max="251" width="82" style="61" customWidth="1"/>
    <col min="252" max="253" width="0" style="61" hidden="1" customWidth="1"/>
    <col min="254" max="254" width="16.42578125" style="61" customWidth="1"/>
    <col min="255" max="255" width="14.7109375" style="61" customWidth="1"/>
    <col min="256" max="256" width="14.5703125" style="61" customWidth="1"/>
    <col min="257" max="505" width="9.140625" style="61"/>
    <col min="506" max="506" width="29.28515625" style="61" customWidth="1"/>
    <col min="507" max="507" width="82" style="61" customWidth="1"/>
    <col min="508" max="509" width="0" style="61" hidden="1" customWidth="1"/>
    <col min="510" max="510" width="16.42578125" style="61" customWidth="1"/>
    <col min="511" max="511" width="14.7109375" style="61" customWidth="1"/>
    <col min="512" max="512" width="14.5703125" style="61" customWidth="1"/>
    <col min="513" max="761" width="9.140625" style="61"/>
    <col min="762" max="762" width="29.28515625" style="61" customWidth="1"/>
    <col min="763" max="763" width="82" style="61" customWidth="1"/>
    <col min="764" max="765" width="0" style="61" hidden="1" customWidth="1"/>
    <col min="766" max="766" width="16.42578125" style="61" customWidth="1"/>
    <col min="767" max="767" width="14.7109375" style="61" customWidth="1"/>
    <col min="768" max="768" width="14.5703125" style="61" customWidth="1"/>
    <col min="769" max="1017" width="9.140625" style="61"/>
    <col min="1018" max="1018" width="29.28515625" style="61" customWidth="1"/>
    <col min="1019" max="1019" width="82" style="61" customWidth="1"/>
    <col min="1020" max="1021" width="0" style="61" hidden="1" customWidth="1"/>
    <col min="1022" max="1022" width="16.42578125" style="61" customWidth="1"/>
    <col min="1023" max="1023" width="14.7109375" style="61" customWidth="1"/>
    <col min="1024" max="1024" width="14.5703125" style="61" customWidth="1"/>
    <col min="1025" max="1273" width="9.140625" style="61"/>
    <col min="1274" max="1274" width="29.28515625" style="61" customWidth="1"/>
    <col min="1275" max="1275" width="82" style="61" customWidth="1"/>
    <col min="1276" max="1277" width="0" style="61" hidden="1" customWidth="1"/>
    <col min="1278" max="1278" width="16.42578125" style="61" customWidth="1"/>
    <col min="1279" max="1279" width="14.7109375" style="61" customWidth="1"/>
    <col min="1280" max="1280" width="14.5703125" style="61" customWidth="1"/>
    <col min="1281" max="1529" width="9.140625" style="61"/>
    <col min="1530" max="1530" width="29.28515625" style="61" customWidth="1"/>
    <col min="1531" max="1531" width="82" style="61" customWidth="1"/>
    <col min="1532" max="1533" width="0" style="61" hidden="1" customWidth="1"/>
    <col min="1534" max="1534" width="16.42578125" style="61" customWidth="1"/>
    <col min="1535" max="1535" width="14.7109375" style="61" customWidth="1"/>
    <col min="1536" max="1536" width="14.5703125" style="61" customWidth="1"/>
    <col min="1537" max="1785" width="9.140625" style="61"/>
    <col min="1786" max="1786" width="29.28515625" style="61" customWidth="1"/>
    <col min="1787" max="1787" width="82" style="61" customWidth="1"/>
    <col min="1788" max="1789" width="0" style="61" hidden="1" customWidth="1"/>
    <col min="1790" max="1790" width="16.42578125" style="61" customWidth="1"/>
    <col min="1791" max="1791" width="14.7109375" style="61" customWidth="1"/>
    <col min="1792" max="1792" width="14.5703125" style="61" customWidth="1"/>
    <col min="1793" max="2041" width="9.140625" style="61"/>
    <col min="2042" max="2042" width="29.28515625" style="61" customWidth="1"/>
    <col min="2043" max="2043" width="82" style="61" customWidth="1"/>
    <col min="2044" max="2045" width="0" style="61" hidden="1" customWidth="1"/>
    <col min="2046" max="2046" width="16.42578125" style="61" customWidth="1"/>
    <col min="2047" max="2047" width="14.7109375" style="61" customWidth="1"/>
    <col min="2048" max="2048" width="14.5703125" style="61" customWidth="1"/>
    <col min="2049" max="2297" width="9.140625" style="61"/>
    <col min="2298" max="2298" width="29.28515625" style="61" customWidth="1"/>
    <col min="2299" max="2299" width="82" style="61" customWidth="1"/>
    <col min="2300" max="2301" width="0" style="61" hidden="1" customWidth="1"/>
    <col min="2302" max="2302" width="16.42578125" style="61" customWidth="1"/>
    <col min="2303" max="2303" width="14.7109375" style="61" customWidth="1"/>
    <col min="2304" max="2304" width="14.5703125" style="61" customWidth="1"/>
    <col min="2305" max="2553" width="9.140625" style="61"/>
    <col min="2554" max="2554" width="29.28515625" style="61" customWidth="1"/>
    <col min="2555" max="2555" width="82" style="61" customWidth="1"/>
    <col min="2556" max="2557" width="0" style="61" hidden="1" customWidth="1"/>
    <col min="2558" max="2558" width="16.42578125" style="61" customWidth="1"/>
    <col min="2559" max="2559" width="14.7109375" style="61" customWidth="1"/>
    <col min="2560" max="2560" width="14.5703125" style="61" customWidth="1"/>
    <col min="2561" max="2809" width="9.140625" style="61"/>
    <col min="2810" max="2810" width="29.28515625" style="61" customWidth="1"/>
    <col min="2811" max="2811" width="82" style="61" customWidth="1"/>
    <col min="2812" max="2813" width="0" style="61" hidden="1" customWidth="1"/>
    <col min="2814" max="2814" width="16.42578125" style="61" customWidth="1"/>
    <col min="2815" max="2815" width="14.7109375" style="61" customWidth="1"/>
    <col min="2816" max="2816" width="14.5703125" style="61" customWidth="1"/>
    <col min="2817" max="3065" width="9.140625" style="61"/>
    <col min="3066" max="3066" width="29.28515625" style="61" customWidth="1"/>
    <col min="3067" max="3067" width="82" style="61" customWidth="1"/>
    <col min="3068" max="3069" width="0" style="61" hidden="1" customWidth="1"/>
    <col min="3070" max="3070" width="16.42578125" style="61" customWidth="1"/>
    <col min="3071" max="3071" width="14.7109375" style="61" customWidth="1"/>
    <col min="3072" max="3072" width="14.5703125" style="61" customWidth="1"/>
    <col min="3073" max="3321" width="9.140625" style="61"/>
    <col min="3322" max="3322" width="29.28515625" style="61" customWidth="1"/>
    <col min="3323" max="3323" width="82" style="61" customWidth="1"/>
    <col min="3324" max="3325" width="0" style="61" hidden="1" customWidth="1"/>
    <col min="3326" max="3326" width="16.42578125" style="61" customWidth="1"/>
    <col min="3327" max="3327" width="14.7109375" style="61" customWidth="1"/>
    <col min="3328" max="3328" width="14.5703125" style="61" customWidth="1"/>
    <col min="3329" max="3577" width="9.140625" style="61"/>
    <col min="3578" max="3578" width="29.28515625" style="61" customWidth="1"/>
    <col min="3579" max="3579" width="82" style="61" customWidth="1"/>
    <col min="3580" max="3581" width="0" style="61" hidden="1" customWidth="1"/>
    <col min="3582" max="3582" width="16.42578125" style="61" customWidth="1"/>
    <col min="3583" max="3583" width="14.7109375" style="61" customWidth="1"/>
    <col min="3584" max="3584" width="14.5703125" style="61" customWidth="1"/>
    <col min="3585" max="3833" width="9.140625" style="61"/>
    <col min="3834" max="3834" width="29.28515625" style="61" customWidth="1"/>
    <col min="3835" max="3835" width="82" style="61" customWidth="1"/>
    <col min="3836" max="3837" width="0" style="61" hidden="1" customWidth="1"/>
    <col min="3838" max="3838" width="16.42578125" style="61" customWidth="1"/>
    <col min="3839" max="3839" width="14.7109375" style="61" customWidth="1"/>
    <col min="3840" max="3840" width="14.5703125" style="61" customWidth="1"/>
    <col min="3841" max="4089" width="9.140625" style="61"/>
    <col min="4090" max="4090" width="29.28515625" style="61" customWidth="1"/>
    <col min="4091" max="4091" width="82" style="61" customWidth="1"/>
    <col min="4092" max="4093" width="0" style="61" hidden="1" customWidth="1"/>
    <col min="4094" max="4094" width="16.42578125" style="61" customWidth="1"/>
    <col min="4095" max="4095" width="14.7109375" style="61" customWidth="1"/>
    <col min="4096" max="4096" width="14.5703125" style="61" customWidth="1"/>
    <col min="4097" max="4345" width="9.140625" style="61"/>
    <col min="4346" max="4346" width="29.28515625" style="61" customWidth="1"/>
    <col min="4347" max="4347" width="82" style="61" customWidth="1"/>
    <col min="4348" max="4349" width="0" style="61" hidden="1" customWidth="1"/>
    <col min="4350" max="4350" width="16.42578125" style="61" customWidth="1"/>
    <col min="4351" max="4351" width="14.7109375" style="61" customWidth="1"/>
    <col min="4352" max="4352" width="14.5703125" style="61" customWidth="1"/>
    <col min="4353" max="4601" width="9.140625" style="61"/>
    <col min="4602" max="4602" width="29.28515625" style="61" customWidth="1"/>
    <col min="4603" max="4603" width="82" style="61" customWidth="1"/>
    <col min="4604" max="4605" width="0" style="61" hidden="1" customWidth="1"/>
    <col min="4606" max="4606" width="16.42578125" style="61" customWidth="1"/>
    <col min="4607" max="4607" width="14.7109375" style="61" customWidth="1"/>
    <col min="4608" max="4608" width="14.5703125" style="61" customWidth="1"/>
    <col min="4609" max="4857" width="9.140625" style="61"/>
    <col min="4858" max="4858" width="29.28515625" style="61" customWidth="1"/>
    <col min="4859" max="4859" width="82" style="61" customWidth="1"/>
    <col min="4860" max="4861" width="0" style="61" hidden="1" customWidth="1"/>
    <col min="4862" max="4862" width="16.42578125" style="61" customWidth="1"/>
    <col min="4863" max="4863" width="14.7109375" style="61" customWidth="1"/>
    <col min="4864" max="4864" width="14.5703125" style="61" customWidth="1"/>
    <col min="4865" max="5113" width="9.140625" style="61"/>
    <col min="5114" max="5114" width="29.28515625" style="61" customWidth="1"/>
    <col min="5115" max="5115" width="82" style="61" customWidth="1"/>
    <col min="5116" max="5117" width="0" style="61" hidden="1" customWidth="1"/>
    <col min="5118" max="5118" width="16.42578125" style="61" customWidth="1"/>
    <col min="5119" max="5119" width="14.7109375" style="61" customWidth="1"/>
    <col min="5120" max="5120" width="14.5703125" style="61" customWidth="1"/>
    <col min="5121" max="5369" width="9.140625" style="61"/>
    <col min="5370" max="5370" width="29.28515625" style="61" customWidth="1"/>
    <col min="5371" max="5371" width="82" style="61" customWidth="1"/>
    <col min="5372" max="5373" width="0" style="61" hidden="1" customWidth="1"/>
    <col min="5374" max="5374" width="16.42578125" style="61" customWidth="1"/>
    <col min="5375" max="5375" width="14.7109375" style="61" customWidth="1"/>
    <col min="5376" max="5376" width="14.5703125" style="61" customWidth="1"/>
    <col min="5377" max="5625" width="9.140625" style="61"/>
    <col min="5626" max="5626" width="29.28515625" style="61" customWidth="1"/>
    <col min="5627" max="5627" width="82" style="61" customWidth="1"/>
    <col min="5628" max="5629" width="0" style="61" hidden="1" customWidth="1"/>
    <col min="5630" max="5630" width="16.42578125" style="61" customWidth="1"/>
    <col min="5631" max="5631" width="14.7109375" style="61" customWidth="1"/>
    <col min="5632" max="5632" width="14.5703125" style="61" customWidth="1"/>
    <col min="5633" max="5881" width="9.140625" style="61"/>
    <col min="5882" max="5882" width="29.28515625" style="61" customWidth="1"/>
    <col min="5883" max="5883" width="82" style="61" customWidth="1"/>
    <col min="5884" max="5885" width="0" style="61" hidden="1" customWidth="1"/>
    <col min="5886" max="5886" width="16.42578125" style="61" customWidth="1"/>
    <col min="5887" max="5887" width="14.7109375" style="61" customWidth="1"/>
    <col min="5888" max="5888" width="14.5703125" style="61" customWidth="1"/>
    <col min="5889" max="6137" width="9.140625" style="61"/>
    <col min="6138" max="6138" width="29.28515625" style="61" customWidth="1"/>
    <col min="6139" max="6139" width="82" style="61" customWidth="1"/>
    <col min="6140" max="6141" width="0" style="61" hidden="1" customWidth="1"/>
    <col min="6142" max="6142" width="16.42578125" style="61" customWidth="1"/>
    <col min="6143" max="6143" width="14.7109375" style="61" customWidth="1"/>
    <col min="6144" max="6144" width="14.5703125" style="61" customWidth="1"/>
    <col min="6145" max="6393" width="9.140625" style="61"/>
    <col min="6394" max="6394" width="29.28515625" style="61" customWidth="1"/>
    <col min="6395" max="6395" width="82" style="61" customWidth="1"/>
    <col min="6396" max="6397" width="0" style="61" hidden="1" customWidth="1"/>
    <col min="6398" max="6398" width="16.42578125" style="61" customWidth="1"/>
    <col min="6399" max="6399" width="14.7109375" style="61" customWidth="1"/>
    <col min="6400" max="6400" width="14.5703125" style="61" customWidth="1"/>
    <col min="6401" max="6649" width="9.140625" style="61"/>
    <col min="6650" max="6650" width="29.28515625" style="61" customWidth="1"/>
    <col min="6651" max="6651" width="82" style="61" customWidth="1"/>
    <col min="6652" max="6653" width="0" style="61" hidden="1" customWidth="1"/>
    <col min="6654" max="6654" width="16.42578125" style="61" customWidth="1"/>
    <col min="6655" max="6655" width="14.7109375" style="61" customWidth="1"/>
    <col min="6656" max="6656" width="14.5703125" style="61" customWidth="1"/>
    <col min="6657" max="6905" width="9.140625" style="61"/>
    <col min="6906" max="6906" width="29.28515625" style="61" customWidth="1"/>
    <col min="6907" max="6907" width="82" style="61" customWidth="1"/>
    <col min="6908" max="6909" width="0" style="61" hidden="1" customWidth="1"/>
    <col min="6910" max="6910" width="16.42578125" style="61" customWidth="1"/>
    <col min="6911" max="6911" width="14.7109375" style="61" customWidth="1"/>
    <col min="6912" max="6912" width="14.5703125" style="61" customWidth="1"/>
    <col min="6913" max="7161" width="9.140625" style="61"/>
    <col min="7162" max="7162" width="29.28515625" style="61" customWidth="1"/>
    <col min="7163" max="7163" width="82" style="61" customWidth="1"/>
    <col min="7164" max="7165" width="0" style="61" hidden="1" customWidth="1"/>
    <col min="7166" max="7166" width="16.42578125" style="61" customWidth="1"/>
    <col min="7167" max="7167" width="14.7109375" style="61" customWidth="1"/>
    <col min="7168" max="7168" width="14.5703125" style="61" customWidth="1"/>
    <col min="7169" max="7417" width="9.140625" style="61"/>
    <col min="7418" max="7418" width="29.28515625" style="61" customWidth="1"/>
    <col min="7419" max="7419" width="82" style="61" customWidth="1"/>
    <col min="7420" max="7421" width="0" style="61" hidden="1" customWidth="1"/>
    <col min="7422" max="7422" width="16.42578125" style="61" customWidth="1"/>
    <col min="7423" max="7423" width="14.7109375" style="61" customWidth="1"/>
    <col min="7424" max="7424" width="14.5703125" style="61" customWidth="1"/>
    <col min="7425" max="7673" width="9.140625" style="61"/>
    <col min="7674" max="7674" width="29.28515625" style="61" customWidth="1"/>
    <col min="7675" max="7675" width="82" style="61" customWidth="1"/>
    <col min="7676" max="7677" width="0" style="61" hidden="1" customWidth="1"/>
    <col min="7678" max="7678" width="16.42578125" style="61" customWidth="1"/>
    <col min="7679" max="7679" width="14.7109375" style="61" customWidth="1"/>
    <col min="7680" max="7680" width="14.5703125" style="61" customWidth="1"/>
    <col min="7681" max="7929" width="9.140625" style="61"/>
    <col min="7930" max="7930" width="29.28515625" style="61" customWidth="1"/>
    <col min="7931" max="7931" width="82" style="61" customWidth="1"/>
    <col min="7932" max="7933" width="0" style="61" hidden="1" customWidth="1"/>
    <col min="7934" max="7934" width="16.42578125" style="61" customWidth="1"/>
    <col min="7935" max="7935" width="14.7109375" style="61" customWidth="1"/>
    <col min="7936" max="7936" width="14.5703125" style="61" customWidth="1"/>
    <col min="7937" max="8185" width="9.140625" style="61"/>
    <col min="8186" max="8186" width="29.28515625" style="61" customWidth="1"/>
    <col min="8187" max="8187" width="82" style="61" customWidth="1"/>
    <col min="8188" max="8189" width="0" style="61" hidden="1" customWidth="1"/>
    <col min="8190" max="8190" width="16.42578125" style="61" customWidth="1"/>
    <col min="8191" max="8191" width="14.7109375" style="61" customWidth="1"/>
    <col min="8192" max="8192" width="14.5703125" style="61" customWidth="1"/>
    <col min="8193" max="8441" width="9.140625" style="61"/>
    <col min="8442" max="8442" width="29.28515625" style="61" customWidth="1"/>
    <col min="8443" max="8443" width="82" style="61" customWidth="1"/>
    <col min="8444" max="8445" width="0" style="61" hidden="1" customWidth="1"/>
    <col min="8446" max="8446" width="16.42578125" style="61" customWidth="1"/>
    <col min="8447" max="8447" width="14.7109375" style="61" customWidth="1"/>
    <col min="8448" max="8448" width="14.5703125" style="61" customWidth="1"/>
    <col min="8449" max="8697" width="9.140625" style="61"/>
    <col min="8698" max="8698" width="29.28515625" style="61" customWidth="1"/>
    <col min="8699" max="8699" width="82" style="61" customWidth="1"/>
    <col min="8700" max="8701" width="0" style="61" hidden="1" customWidth="1"/>
    <col min="8702" max="8702" width="16.42578125" style="61" customWidth="1"/>
    <col min="8703" max="8703" width="14.7109375" style="61" customWidth="1"/>
    <col min="8704" max="8704" width="14.5703125" style="61" customWidth="1"/>
    <col min="8705" max="8953" width="9.140625" style="61"/>
    <col min="8954" max="8954" width="29.28515625" style="61" customWidth="1"/>
    <col min="8955" max="8955" width="82" style="61" customWidth="1"/>
    <col min="8956" max="8957" width="0" style="61" hidden="1" customWidth="1"/>
    <col min="8958" max="8958" width="16.42578125" style="61" customWidth="1"/>
    <col min="8959" max="8959" width="14.7109375" style="61" customWidth="1"/>
    <col min="8960" max="8960" width="14.5703125" style="61" customWidth="1"/>
    <col min="8961" max="9209" width="9.140625" style="61"/>
    <col min="9210" max="9210" width="29.28515625" style="61" customWidth="1"/>
    <col min="9211" max="9211" width="82" style="61" customWidth="1"/>
    <col min="9212" max="9213" width="0" style="61" hidden="1" customWidth="1"/>
    <col min="9214" max="9214" width="16.42578125" style="61" customWidth="1"/>
    <col min="9215" max="9215" width="14.7109375" style="61" customWidth="1"/>
    <col min="9216" max="9216" width="14.5703125" style="61" customWidth="1"/>
    <col min="9217" max="9465" width="9.140625" style="61"/>
    <col min="9466" max="9466" width="29.28515625" style="61" customWidth="1"/>
    <col min="9467" max="9467" width="82" style="61" customWidth="1"/>
    <col min="9468" max="9469" width="0" style="61" hidden="1" customWidth="1"/>
    <col min="9470" max="9470" width="16.42578125" style="61" customWidth="1"/>
    <col min="9471" max="9471" width="14.7109375" style="61" customWidth="1"/>
    <col min="9472" max="9472" width="14.5703125" style="61" customWidth="1"/>
    <col min="9473" max="9721" width="9.140625" style="61"/>
    <col min="9722" max="9722" width="29.28515625" style="61" customWidth="1"/>
    <col min="9723" max="9723" width="82" style="61" customWidth="1"/>
    <col min="9724" max="9725" width="0" style="61" hidden="1" customWidth="1"/>
    <col min="9726" max="9726" width="16.42578125" style="61" customWidth="1"/>
    <col min="9727" max="9727" width="14.7109375" style="61" customWidth="1"/>
    <col min="9728" max="9728" width="14.5703125" style="61" customWidth="1"/>
    <col min="9729" max="9977" width="9.140625" style="61"/>
    <col min="9978" max="9978" width="29.28515625" style="61" customWidth="1"/>
    <col min="9979" max="9979" width="82" style="61" customWidth="1"/>
    <col min="9980" max="9981" width="0" style="61" hidden="1" customWidth="1"/>
    <col min="9982" max="9982" width="16.42578125" style="61" customWidth="1"/>
    <col min="9983" max="9983" width="14.7109375" style="61" customWidth="1"/>
    <col min="9984" max="9984" width="14.5703125" style="61" customWidth="1"/>
    <col min="9985" max="10233" width="9.140625" style="61"/>
    <col min="10234" max="10234" width="29.28515625" style="61" customWidth="1"/>
    <col min="10235" max="10235" width="82" style="61" customWidth="1"/>
    <col min="10236" max="10237" width="0" style="61" hidden="1" customWidth="1"/>
    <col min="10238" max="10238" width="16.42578125" style="61" customWidth="1"/>
    <col min="10239" max="10239" width="14.7109375" style="61" customWidth="1"/>
    <col min="10240" max="10240" width="14.5703125" style="61" customWidth="1"/>
    <col min="10241" max="10489" width="9.140625" style="61"/>
    <col min="10490" max="10490" width="29.28515625" style="61" customWidth="1"/>
    <col min="10491" max="10491" width="82" style="61" customWidth="1"/>
    <col min="10492" max="10493" width="0" style="61" hidden="1" customWidth="1"/>
    <col min="10494" max="10494" width="16.42578125" style="61" customWidth="1"/>
    <col min="10495" max="10495" width="14.7109375" style="61" customWidth="1"/>
    <col min="10496" max="10496" width="14.5703125" style="61" customWidth="1"/>
    <col min="10497" max="10745" width="9.140625" style="61"/>
    <col min="10746" max="10746" width="29.28515625" style="61" customWidth="1"/>
    <col min="10747" max="10747" width="82" style="61" customWidth="1"/>
    <col min="10748" max="10749" width="0" style="61" hidden="1" customWidth="1"/>
    <col min="10750" max="10750" width="16.42578125" style="61" customWidth="1"/>
    <col min="10751" max="10751" width="14.7109375" style="61" customWidth="1"/>
    <col min="10752" max="10752" width="14.5703125" style="61" customWidth="1"/>
    <col min="10753" max="11001" width="9.140625" style="61"/>
    <col min="11002" max="11002" width="29.28515625" style="61" customWidth="1"/>
    <col min="11003" max="11003" width="82" style="61" customWidth="1"/>
    <col min="11004" max="11005" width="0" style="61" hidden="1" customWidth="1"/>
    <col min="11006" max="11006" width="16.42578125" style="61" customWidth="1"/>
    <col min="11007" max="11007" width="14.7109375" style="61" customWidth="1"/>
    <col min="11008" max="11008" width="14.5703125" style="61" customWidth="1"/>
    <col min="11009" max="11257" width="9.140625" style="61"/>
    <col min="11258" max="11258" width="29.28515625" style="61" customWidth="1"/>
    <col min="11259" max="11259" width="82" style="61" customWidth="1"/>
    <col min="11260" max="11261" width="0" style="61" hidden="1" customWidth="1"/>
    <col min="11262" max="11262" width="16.42578125" style="61" customWidth="1"/>
    <col min="11263" max="11263" width="14.7109375" style="61" customWidth="1"/>
    <col min="11264" max="11264" width="14.5703125" style="61" customWidth="1"/>
    <col min="11265" max="11513" width="9.140625" style="61"/>
    <col min="11514" max="11514" width="29.28515625" style="61" customWidth="1"/>
    <col min="11515" max="11515" width="82" style="61" customWidth="1"/>
    <col min="11516" max="11517" width="0" style="61" hidden="1" customWidth="1"/>
    <col min="11518" max="11518" width="16.42578125" style="61" customWidth="1"/>
    <col min="11519" max="11519" width="14.7109375" style="61" customWidth="1"/>
    <col min="11520" max="11520" width="14.5703125" style="61" customWidth="1"/>
    <col min="11521" max="11769" width="9.140625" style="61"/>
    <col min="11770" max="11770" width="29.28515625" style="61" customWidth="1"/>
    <col min="11771" max="11771" width="82" style="61" customWidth="1"/>
    <col min="11772" max="11773" width="0" style="61" hidden="1" customWidth="1"/>
    <col min="11774" max="11774" width="16.42578125" style="61" customWidth="1"/>
    <col min="11775" max="11775" width="14.7109375" style="61" customWidth="1"/>
    <col min="11776" max="11776" width="14.5703125" style="61" customWidth="1"/>
    <col min="11777" max="12025" width="9.140625" style="61"/>
    <col min="12026" max="12026" width="29.28515625" style="61" customWidth="1"/>
    <col min="12027" max="12027" width="82" style="61" customWidth="1"/>
    <col min="12028" max="12029" width="0" style="61" hidden="1" customWidth="1"/>
    <col min="12030" max="12030" width="16.42578125" style="61" customWidth="1"/>
    <col min="12031" max="12031" width="14.7109375" style="61" customWidth="1"/>
    <col min="12032" max="12032" width="14.5703125" style="61" customWidth="1"/>
    <col min="12033" max="12281" width="9.140625" style="61"/>
    <col min="12282" max="12282" width="29.28515625" style="61" customWidth="1"/>
    <col min="12283" max="12283" width="82" style="61" customWidth="1"/>
    <col min="12284" max="12285" width="0" style="61" hidden="1" customWidth="1"/>
    <col min="12286" max="12286" width="16.42578125" style="61" customWidth="1"/>
    <col min="12287" max="12287" width="14.7109375" style="61" customWidth="1"/>
    <col min="12288" max="12288" width="14.5703125" style="61" customWidth="1"/>
    <col min="12289" max="12537" width="9.140625" style="61"/>
    <col min="12538" max="12538" width="29.28515625" style="61" customWidth="1"/>
    <col min="12539" max="12539" width="82" style="61" customWidth="1"/>
    <col min="12540" max="12541" width="0" style="61" hidden="1" customWidth="1"/>
    <col min="12542" max="12542" width="16.42578125" style="61" customWidth="1"/>
    <col min="12543" max="12543" width="14.7109375" style="61" customWidth="1"/>
    <col min="12544" max="12544" width="14.5703125" style="61" customWidth="1"/>
    <col min="12545" max="12793" width="9.140625" style="61"/>
    <col min="12794" max="12794" width="29.28515625" style="61" customWidth="1"/>
    <col min="12795" max="12795" width="82" style="61" customWidth="1"/>
    <col min="12796" max="12797" width="0" style="61" hidden="1" customWidth="1"/>
    <col min="12798" max="12798" width="16.42578125" style="61" customWidth="1"/>
    <col min="12799" max="12799" width="14.7109375" style="61" customWidth="1"/>
    <col min="12800" max="12800" width="14.5703125" style="61" customWidth="1"/>
    <col min="12801" max="13049" width="9.140625" style="61"/>
    <col min="13050" max="13050" width="29.28515625" style="61" customWidth="1"/>
    <col min="13051" max="13051" width="82" style="61" customWidth="1"/>
    <col min="13052" max="13053" width="0" style="61" hidden="1" customWidth="1"/>
    <col min="13054" max="13054" width="16.42578125" style="61" customWidth="1"/>
    <col min="13055" max="13055" width="14.7109375" style="61" customWidth="1"/>
    <col min="13056" max="13056" width="14.5703125" style="61" customWidth="1"/>
    <col min="13057" max="13305" width="9.140625" style="61"/>
    <col min="13306" max="13306" width="29.28515625" style="61" customWidth="1"/>
    <col min="13307" max="13307" width="82" style="61" customWidth="1"/>
    <col min="13308" max="13309" width="0" style="61" hidden="1" customWidth="1"/>
    <col min="13310" max="13310" width="16.42578125" style="61" customWidth="1"/>
    <col min="13311" max="13311" width="14.7109375" style="61" customWidth="1"/>
    <col min="13312" max="13312" width="14.5703125" style="61" customWidth="1"/>
    <col min="13313" max="13561" width="9.140625" style="61"/>
    <col min="13562" max="13562" width="29.28515625" style="61" customWidth="1"/>
    <col min="13563" max="13563" width="82" style="61" customWidth="1"/>
    <col min="13564" max="13565" width="0" style="61" hidden="1" customWidth="1"/>
    <col min="13566" max="13566" width="16.42578125" style="61" customWidth="1"/>
    <col min="13567" max="13567" width="14.7109375" style="61" customWidth="1"/>
    <col min="13568" max="13568" width="14.5703125" style="61" customWidth="1"/>
    <col min="13569" max="13817" width="9.140625" style="61"/>
    <col min="13818" max="13818" width="29.28515625" style="61" customWidth="1"/>
    <col min="13819" max="13819" width="82" style="61" customWidth="1"/>
    <col min="13820" max="13821" width="0" style="61" hidden="1" customWidth="1"/>
    <col min="13822" max="13822" width="16.42578125" style="61" customWidth="1"/>
    <col min="13823" max="13823" width="14.7109375" style="61" customWidth="1"/>
    <col min="13824" max="13824" width="14.5703125" style="61" customWidth="1"/>
    <col min="13825" max="14073" width="9.140625" style="61"/>
    <col min="14074" max="14074" width="29.28515625" style="61" customWidth="1"/>
    <col min="14075" max="14075" width="82" style="61" customWidth="1"/>
    <col min="14076" max="14077" width="0" style="61" hidden="1" customWidth="1"/>
    <col min="14078" max="14078" width="16.42578125" style="61" customWidth="1"/>
    <col min="14079" max="14079" width="14.7109375" style="61" customWidth="1"/>
    <col min="14080" max="14080" width="14.5703125" style="61" customWidth="1"/>
    <col min="14081" max="14329" width="9.140625" style="61"/>
    <col min="14330" max="14330" width="29.28515625" style="61" customWidth="1"/>
    <col min="14331" max="14331" width="82" style="61" customWidth="1"/>
    <col min="14332" max="14333" width="0" style="61" hidden="1" customWidth="1"/>
    <col min="14334" max="14334" width="16.42578125" style="61" customWidth="1"/>
    <col min="14335" max="14335" width="14.7109375" style="61" customWidth="1"/>
    <col min="14336" max="14336" width="14.5703125" style="61" customWidth="1"/>
    <col min="14337" max="14585" width="9.140625" style="61"/>
    <col min="14586" max="14586" width="29.28515625" style="61" customWidth="1"/>
    <col min="14587" max="14587" width="82" style="61" customWidth="1"/>
    <col min="14588" max="14589" width="0" style="61" hidden="1" customWidth="1"/>
    <col min="14590" max="14590" width="16.42578125" style="61" customWidth="1"/>
    <col min="14591" max="14591" width="14.7109375" style="61" customWidth="1"/>
    <col min="14592" max="14592" width="14.5703125" style="61" customWidth="1"/>
    <col min="14593" max="14841" width="9.140625" style="61"/>
    <col min="14842" max="14842" width="29.28515625" style="61" customWidth="1"/>
    <col min="14843" max="14843" width="82" style="61" customWidth="1"/>
    <col min="14844" max="14845" width="0" style="61" hidden="1" customWidth="1"/>
    <col min="14846" max="14846" width="16.42578125" style="61" customWidth="1"/>
    <col min="14847" max="14847" width="14.7109375" style="61" customWidth="1"/>
    <col min="14848" max="14848" width="14.5703125" style="61" customWidth="1"/>
    <col min="14849" max="15097" width="9.140625" style="61"/>
    <col min="15098" max="15098" width="29.28515625" style="61" customWidth="1"/>
    <col min="15099" max="15099" width="82" style="61" customWidth="1"/>
    <col min="15100" max="15101" width="0" style="61" hidden="1" customWidth="1"/>
    <col min="15102" max="15102" width="16.42578125" style="61" customWidth="1"/>
    <col min="15103" max="15103" width="14.7109375" style="61" customWidth="1"/>
    <col min="15104" max="15104" width="14.5703125" style="61" customWidth="1"/>
    <col min="15105" max="15353" width="9.140625" style="61"/>
    <col min="15354" max="15354" width="29.28515625" style="61" customWidth="1"/>
    <col min="15355" max="15355" width="82" style="61" customWidth="1"/>
    <col min="15356" max="15357" width="0" style="61" hidden="1" customWidth="1"/>
    <col min="15358" max="15358" width="16.42578125" style="61" customWidth="1"/>
    <col min="15359" max="15359" width="14.7109375" style="61" customWidth="1"/>
    <col min="15360" max="15360" width="14.5703125" style="61" customWidth="1"/>
    <col min="15361" max="15609" width="9.140625" style="61"/>
    <col min="15610" max="15610" width="29.28515625" style="61" customWidth="1"/>
    <col min="15611" max="15611" width="82" style="61" customWidth="1"/>
    <col min="15612" max="15613" width="0" style="61" hidden="1" customWidth="1"/>
    <col min="15614" max="15614" width="16.42578125" style="61" customWidth="1"/>
    <col min="15615" max="15615" width="14.7109375" style="61" customWidth="1"/>
    <col min="15616" max="15616" width="14.5703125" style="61" customWidth="1"/>
    <col min="15617" max="15865" width="9.140625" style="61"/>
    <col min="15866" max="15866" width="29.28515625" style="61" customWidth="1"/>
    <col min="15867" max="15867" width="82" style="61" customWidth="1"/>
    <col min="15868" max="15869" width="0" style="61" hidden="1" customWidth="1"/>
    <col min="15870" max="15870" width="16.42578125" style="61" customWidth="1"/>
    <col min="15871" max="15871" width="14.7109375" style="61" customWidth="1"/>
    <col min="15872" max="15872" width="14.5703125" style="61" customWidth="1"/>
    <col min="15873" max="16121" width="9.140625" style="61"/>
    <col min="16122" max="16122" width="29.28515625" style="61" customWidth="1"/>
    <col min="16123" max="16123" width="82" style="61" customWidth="1"/>
    <col min="16124" max="16125" width="0" style="61" hidden="1" customWidth="1"/>
    <col min="16126" max="16126" width="16.42578125" style="61" customWidth="1"/>
    <col min="16127" max="16127" width="14.7109375" style="61" customWidth="1"/>
    <col min="16128" max="16128" width="14.5703125" style="61" customWidth="1"/>
    <col min="16129" max="16384" width="9.140625" style="61"/>
  </cols>
  <sheetData>
    <row r="1" spans="1:6" ht="15.75" x14ac:dyDescent="0.2">
      <c r="C1" s="62" t="s">
        <v>833</v>
      </c>
    </row>
    <row r="2" spans="1:6" ht="15.75" x14ac:dyDescent="0.2">
      <c r="A2" s="63"/>
      <c r="C2" s="2" t="s">
        <v>488</v>
      </c>
    </row>
    <row r="3" spans="1:6" ht="15.75" x14ac:dyDescent="0.2">
      <c r="C3" s="3" t="s">
        <v>489</v>
      </c>
    </row>
    <row r="4" spans="1:6" ht="15.75" x14ac:dyDescent="0.2">
      <c r="C4" s="3" t="s">
        <v>890</v>
      </c>
      <c r="D4" s="3"/>
      <c r="E4" s="3"/>
      <c r="F4" s="3"/>
    </row>
    <row r="5" spans="1:6" x14ac:dyDescent="0.2">
      <c r="C5" s="64"/>
    </row>
    <row r="6" spans="1:6" ht="15.75" x14ac:dyDescent="0.2">
      <c r="B6" s="65"/>
    </row>
    <row r="7" spans="1:6" ht="18.75" x14ac:dyDescent="0.2">
      <c r="A7" s="305" t="s">
        <v>735</v>
      </c>
      <c r="B7" s="305"/>
      <c r="C7" s="305"/>
      <c r="D7" s="305"/>
      <c r="E7" s="305"/>
    </row>
    <row r="8" spans="1:6" ht="18.75" x14ac:dyDescent="0.2">
      <c r="A8" s="306"/>
      <c r="B8" s="306"/>
      <c r="C8" s="66"/>
      <c r="D8" s="66"/>
      <c r="E8" s="66"/>
    </row>
    <row r="9" spans="1:6" ht="21.75" customHeight="1" x14ac:dyDescent="0.25">
      <c r="A9" s="67"/>
      <c r="B9" s="67"/>
      <c r="C9" s="68"/>
      <c r="D9" s="68"/>
      <c r="E9" s="69" t="s">
        <v>657</v>
      </c>
    </row>
    <row r="10" spans="1:6" ht="56.25" x14ac:dyDescent="0.2">
      <c r="A10" s="70" t="s">
        <v>658</v>
      </c>
      <c r="B10" s="71" t="s">
        <v>659</v>
      </c>
      <c r="C10" s="72" t="s">
        <v>660</v>
      </c>
      <c r="D10" s="72" t="s">
        <v>661</v>
      </c>
      <c r="E10" s="72" t="s">
        <v>721</v>
      </c>
    </row>
    <row r="11" spans="1:6" ht="18.75" x14ac:dyDescent="0.2">
      <c r="A11" s="71">
        <v>1</v>
      </c>
      <c r="B11" s="71">
        <v>2</v>
      </c>
      <c r="C11" s="71">
        <v>3</v>
      </c>
      <c r="D11" s="71">
        <v>4</v>
      </c>
      <c r="E11" s="71">
        <v>5</v>
      </c>
    </row>
    <row r="12" spans="1:6" ht="18.75" x14ac:dyDescent="0.2">
      <c r="A12" s="73"/>
      <c r="B12" s="74"/>
      <c r="C12" s="75"/>
      <c r="D12" s="75"/>
      <c r="E12" s="75"/>
    </row>
    <row r="13" spans="1:6" ht="37.5" x14ac:dyDescent="0.3">
      <c r="A13" s="76" t="s">
        <v>662</v>
      </c>
      <c r="B13" s="77" t="s">
        <v>663</v>
      </c>
      <c r="C13" s="78">
        <v>3499803.6</v>
      </c>
      <c r="D13" s="78">
        <v>3333139.2</v>
      </c>
      <c r="E13" s="78">
        <v>3235308.2</v>
      </c>
      <c r="F13" s="79"/>
    </row>
    <row r="14" spans="1:6" ht="18.75" x14ac:dyDescent="0.3">
      <c r="A14" s="76"/>
      <c r="B14" s="77"/>
      <c r="C14" s="78"/>
      <c r="D14" s="78"/>
      <c r="E14" s="78"/>
    </row>
    <row r="15" spans="1:6" ht="18.75" x14ac:dyDescent="0.3">
      <c r="A15" s="80"/>
      <c r="B15" s="81"/>
      <c r="C15" s="82"/>
      <c r="D15" s="83"/>
      <c r="E15" s="84"/>
    </row>
    <row r="16" spans="1:6" ht="37.5" x14ac:dyDescent="0.3">
      <c r="A16" s="85" t="s">
        <v>664</v>
      </c>
      <c r="B16" s="86" t="s">
        <v>665</v>
      </c>
      <c r="C16" s="259">
        <v>3534973.9</v>
      </c>
      <c r="D16" s="78">
        <v>3333139.2</v>
      </c>
      <c r="E16" s="260">
        <v>3235308.2</v>
      </c>
      <c r="F16" s="87"/>
    </row>
    <row r="17" spans="1:5" ht="18.75" x14ac:dyDescent="0.3">
      <c r="A17" s="88"/>
      <c r="B17" s="89"/>
      <c r="C17" s="90"/>
      <c r="D17" s="91"/>
      <c r="E17" s="92"/>
    </row>
    <row r="18" spans="1:5" ht="12.75" customHeight="1" x14ac:dyDescent="0.2">
      <c r="A18" s="307"/>
      <c r="B18" s="309" t="s">
        <v>666</v>
      </c>
      <c r="C18" s="310">
        <f>C16-C13</f>
        <v>35170.299999999814</v>
      </c>
      <c r="D18" s="310">
        <f t="shared" ref="D18:E18" si="0">D16-D13</f>
        <v>0</v>
      </c>
      <c r="E18" s="310">
        <f t="shared" si="0"/>
        <v>0</v>
      </c>
    </row>
    <row r="19" spans="1:5" ht="24" customHeight="1" x14ac:dyDescent="0.2">
      <c r="A19" s="308"/>
      <c r="B19" s="309"/>
      <c r="C19" s="311"/>
      <c r="D19" s="311"/>
      <c r="E19" s="311"/>
    </row>
    <row r="21" spans="1:5" ht="15" hidden="1" x14ac:dyDescent="0.2">
      <c r="B21" s="93" t="s">
        <v>667</v>
      </c>
      <c r="C21" s="94">
        <v>3285092.5</v>
      </c>
      <c r="D21" s="94">
        <v>3215056.5</v>
      </c>
      <c r="E21" s="94">
        <v>3018558.8</v>
      </c>
    </row>
    <row r="22" spans="1:5" ht="15" hidden="1" x14ac:dyDescent="0.2">
      <c r="B22" s="93" t="s">
        <v>668</v>
      </c>
      <c r="C22" s="95">
        <v>3327092.5000000005</v>
      </c>
      <c r="D22" s="95">
        <v>3215056.5024999999</v>
      </c>
      <c r="E22" s="95">
        <v>3018558.8000000007</v>
      </c>
    </row>
    <row r="23" spans="1:5" ht="15" hidden="1" x14ac:dyDescent="0.2">
      <c r="B23" s="93" t="s">
        <v>669</v>
      </c>
      <c r="C23" s="95">
        <f>C21-C22</f>
        <v>-42000.000000000466</v>
      </c>
      <c r="D23" s="95">
        <f t="shared" ref="D23:E23" si="1">D21-D22</f>
        <v>-2.4999999441206455E-3</v>
      </c>
      <c r="E23" s="95">
        <f t="shared" si="1"/>
        <v>0</v>
      </c>
    </row>
    <row r="24" spans="1:5" hidden="1" x14ac:dyDescent="0.2"/>
    <row r="25" spans="1:5" hidden="1" x14ac:dyDescent="0.2"/>
    <row r="26" spans="1:5" ht="17.25" customHeight="1" x14ac:dyDescent="0.25">
      <c r="B26" s="96"/>
      <c r="C26" s="219"/>
      <c r="D26" s="220"/>
      <c r="E26" s="196"/>
    </row>
    <row r="27" spans="1:5" x14ac:dyDescent="0.2">
      <c r="C27" s="95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59"/>
  <sheetViews>
    <sheetView zoomScaleNormal="100" workbookViewId="0">
      <selection activeCell="B15" sqref="B15"/>
    </sheetView>
  </sheetViews>
  <sheetFormatPr defaultRowHeight="15.75" x14ac:dyDescent="0.25"/>
  <cols>
    <col min="1" max="1" width="118.42578125" style="99" customWidth="1"/>
    <col min="2" max="2" width="16.140625" style="99" customWidth="1"/>
    <col min="3" max="4" width="15.140625" style="99" customWidth="1"/>
    <col min="5" max="16384" width="9.140625" style="40"/>
  </cols>
  <sheetData>
    <row r="1" spans="1:4" x14ac:dyDescent="0.25">
      <c r="A1" s="97"/>
      <c r="B1" s="62" t="s">
        <v>834</v>
      </c>
      <c r="C1" s="98"/>
      <c r="D1" s="98"/>
    </row>
    <row r="2" spans="1:4" x14ac:dyDescent="0.25">
      <c r="A2" s="97"/>
      <c r="B2" s="2" t="s">
        <v>488</v>
      </c>
    </row>
    <row r="3" spans="1:4" x14ac:dyDescent="0.25">
      <c r="A3" s="97"/>
      <c r="B3" s="3" t="s">
        <v>489</v>
      </c>
    </row>
    <row r="4" spans="1:4" x14ac:dyDescent="0.25">
      <c r="A4" s="97"/>
      <c r="B4" s="3" t="s">
        <v>891</v>
      </c>
    </row>
    <row r="5" spans="1:4" x14ac:dyDescent="0.25">
      <c r="A5" s="97"/>
    </row>
    <row r="6" spans="1:4" ht="36" customHeight="1" x14ac:dyDescent="0.25">
      <c r="A6" s="289" t="s">
        <v>886</v>
      </c>
      <c r="B6" s="289"/>
      <c r="C6" s="289"/>
      <c r="D6" s="289"/>
    </row>
    <row r="7" spans="1:4" ht="19.5" customHeight="1" x14ac:dyDescent="0.25">
      <c r="A7" s="100"/>
      <c r="B7" s="100"/>
      <c r="C7" s="100"/>
      <c r="D7" s="100"/>
    </row>
    <row r="8" spans="1:4" ht="21.75" customHeight="1" x14ac:dyDescent="0.25">
      <c r="A8" s="100"/>
      <c r="B8" s="68"/>
      <c r="C8" s="100"/>
      <c r="D8" s="101" t="s">
        <v>657</v>
      </c>
    </row>
    <row r="9" spans="1:4" x14ac:dyDescent="0.25">
      <c r="A9" s="102" t="s">
        <v>670</v>
      </c>
      <c r="B9" s="137" t="s">
        <v>725</v>
      </c>
      <c r="C9" s="137" t="s">
        <v>726</v>
      </c>
      <c r="D9" s="137" t="s">
        <v>727</v>
      </c>
    </row>
    <row r="10" spans="1:4" x14ac:dyDescent="0.25">
      <c r="A10" s="102">
        <v>1</v>
      </c>
      <c r="B10" s="138">
        <v>2</v>
      </c>
      <c r="C10" s="139" t="s">
        <v>497</v>
      </c>
      <c r="D10" s="139" t="s">
        <v>422</v>
      </c>
    </row>
    <row r="11" spans="1:4" x14ac:dyDescent="0.25">
      <c r="A11" s="52" t="s">
        <v>671</v>
      </c>
      <c r="B11" s="103">
        <f>SUM(B12:B13)</f>
        <v>151951.29999999999</v>
      </c>
      <c r="C11" s="103">
        <f>SUM(C12:C13)</f>
        <v>148278.79999999999</v>
      </c>
      <c r="D11" s="103">
        <f>SUM(D12:D13)</f>
        <v>154670.29999999999</v>
      </c>
    </row>
    <row r="12" spans="1:4" ht="31.5" x14ac:dyDescent="0.25">
      <c r="A12" s="153" t="s">
        <v>672</v>
      </c>
      <c r="B12" s="104">
        <v>151540.9</v>
      </c>
      <c r="C12" s="104">
        <v>148278.79999999999</v>
      </c>
      <c r="D12" s="104">
        <v>154670.29999999999</v>
      </c>
    </row>
    <row r="13" spans="1:4" ht="31.5" x14ac:dyDescent="0.25">
      <c r="A13" s="153" t="s">
        <v>673</v>
      </c>
      <c r="B13" s="104">
        <v>410.4</v>
      </c>
      <c r="C13" s="104"/>
      <c r="D13" s="140"/>
    </row>
    <row r="14" spans="1:4" x14ac:dyDescent="0.25">
      <c r="A14" s="52" t="s">
        <v>674</v>
      </c>
      <c r="B14" s="105">
        <f>SUM(B15:B16)</f>
        <v>5084.5999999999995</v>
      </c>
      <c r="C14" s="105">
        <f t="shared" ref="C14:D14" si="0">SUM(C15:C16)</f>
        <v>4999.2999999999993</v>
      </c>
      <c r="D14" s="105">
        <f t="shared" si="0"/>
        <v>4998.8999999999996</v>
      </c>
    </row>
    <row r="15" spans="1:4" ht="31.5" x14ac:dyDescent="0.25">
      <c r="A15" s="154" t="s">
        <v>52</v>
      </c>
      <c r="B15" s="104">
        <f>11.3-7.6</f>
        <v>3.7000000000000011</v>
      </c>
      <c r="C15" s="104">
        <f>10.9-7</f>
        <v>3.9000000000000004</v>
      </c>
      <c r="D15" s="104">
        <f>10.9-7.4</f>
        <v>3.5</v>
      </c>
    </row>
    <row r="16" spans="1:4" x14ac:dyDescent="0.25">
      <c r="A16" s="154" t="s">
        <v>90</v>
      </c>
      <c r="B16" s="104">
        <f>4780+300.9</f>
        <v>5080.8999999999996</v>
      </c>
      <c r="C16" s="104">
        <f>4995.4+0</f>
        <v>4995.3999999999996</v>
      </c>
      <c r="D16" s="104">
        <f>4995.4+0</f>
        <v>4995.3999999999996</v>
      </c>
    </row>
    <row r="17" spans="1:4" x14ac:dyDescent="0.25">
      <c r="A17" s="52" t="s">
        <v>675</v>
      </c>
      <c r="B17" s="103">
        <f>SUM(B18:B35)</f>
        <v>1211151.5000000005</v>
      </c>
      <c r="C17" s="103">
        <f>SUM(C18:C35)</f>
        <v>1210059.1000000003</v>
      </c>
      <c r="D17" s="103">
        <f>SUM(D18:D35)</f>
        <v>1206504.8999999999</v>
      </c>
    </row>
    <row r="18" spans="1:4" ht="31.5" x14ac:dyDescent="0.25">
      <c r="A18" s="154" t="s">
        <v>728</v>
      </c>
      <c r="B18" s="104">
        <v>1137129.3</v>
      </c>
      <c r="C18" s="104">
        <v>1137193.5</v>
      </c>
      <c r="D18" s="104">
        <v>1140862.5</v>
      </c>
    </row>
    <row r="19" spans="1:4" x14ac:dyDescent="0.25">
      <c r="A19" s="154" t="s">
        <v>458</v>
      </c>
      <c r="B19" s="104">
        <v>5418.6</v>
      </c>
      <c r="C19" s="104">
        <v>5647.3</v>
      </c>
      <c r="D19" s="104">
        <v>5647.3</v>
      </c>
    </row>
    <row r="20" spans="1:4" ht="31.5" x14ac:dyDescent="0.25">
      <c r="A20" s="153" t="s">
        <v>676</v>
      </c>
      <c r="B20" s="104">
        <v>538.1</v>
      </c>
      <c r="C20" s="104">
        <v>612.1</v>
      </c>
      <c r="D20" s="104">
        <v>777.2</v>
      </c>
    </row>
    <row r="21" spans="1:4" ht="31.5" x14ac:dyDescent="0.25">
      <c r="A21" s="154" t="s">
        <v>436</v>
      </c>
      <c r="B21" s="104">
        <v>16565.5</v>
      </c>
      <c r="C21" s="104">
        <v>16565.5</v>
      </c>
      <c r="D21" s="104">
        <v>19326.400000000001</v>
      </c>
    </row>
    <row r="22" spans="1:4" ht="33.75" customHeight="1" x14ac:dyDescent="0.25">
      <c r="A22" s="154" t="s">
        <v>31</v>
      </c>
      <c r="B22" s="104">
        <v>291.7</v>
      </c>
      <c r="C22" s="104">
        <v>202.9</v>
      </c>
      <c r="D22" s="104">
        <v>202.9</v>
      </c>
    </row>
    <row r="23" spans="1:4" x14ac:dyDescent="0.25">
      <c r="A23" s="154" t="s">
        <v>330</v>
      </c>
      <c r="B23" s="104">
        <v>26250.1</v>
      </c>
      <c r="C23" s="104">
        <v>27695.1</v>
      </c>
      <c r="D23" s="104">
        <v>29862.5</v>
      </c>
    </row>
    <row r="24" spans="1:4" ht="47.25" x14ac:dyDescent="0.25">
      <c r="A24" s="154" t="s">
        <v>346</v>
      </c>
      <c r="B24" s="104">
        <v>4853.3</v>
      </c>
      <c r="C24" s="104">
        <v>4853.3</v>
      </c>
      <c r="D24" s="104">
        <v>4853.3</v>
      </c>
    </row>
    <row r="25" spans="1:4" ht="31.5" x14ac:dyDescent="0.25">
      <c r="A25" s="154" t="s">
        <v>33</v>
      </c>
      <c r="B25" s="104">
        <v>2918.5</v>
      </c>
      <c r="C25" s="104"/>
      <c r="D25" s="106"/>
    </row>
    <row r="26" spans="1:4" ht="31.5" x14ac:dyDescent="0.25">
      <c r="A26" s="154" t="s">
        <v>50</v>
      </c>
      <c r="B26" s="104">
        <v>0.6</v>
      </c>
      <c r="C26" s="104">
        <v>0.6</v>
      </c>
      <c r="D26" s="104">
        <v>0.6</v>
      </c>
    </row>
    <row r="27" spans="1:4" ht="31.5" x14ac:dyDescent="0.25">
      <c r="A27" s="154" t="s">
        <v>677</v>
      </c>
      <c r="B27" s="104">
        <v>1037.7</v>
      </c>
      <c r="C27" s="104">
        <v>1079.4000000000001</v>
      </c>
      <c r="D27" s="104">
        <v>1079.4000000000001</v>
      </c>
    </row>
    <row r="28" spans="1:4" x14ac:dyDescent="0.25">
      <c r="A28" s="154" t="s">
        <v>45</v>
      </c>
      <c r="B28" s="104">
        <v>70.3</v>
      </c>
      <c r="C28" s="104">
        <v>70.3</v>
      </c>
      <c r="D28" s="104">
        <v>70.3</v>
      </c>
    </row>
    <row r="29" spans="1:4" x14ac:dyDescent="0.25">
      <c r="A29" s="154" t="s">
        <v>47</v>
      </c>
      <c r="B29" s="104">
        <v>310.60000000000002</v>
      </c>
      <c r="C29" s="104">
        <v>324</v>
      </c>
      <c r="D29" s="104">
        <v>324</v>
      </c>
    </row>
    <row r="30" spans="1:4" ht="31.5" x14ac:dyDescent="0.25">
      <c r="A30" s="154" t="s">
        <v>414</v>
      </c>
      <c r="B30" s="104">
        <v>107.5</v>
      </c>
      <c r="C30" s="104">
        <v>112.2</v>
      </c>
      <c r="D30" s="104">
        <v>112.2</v>
      </c>
    </row>
    <row r="31" spans="1:4" x14ac:dyDescent="0.25">
      <c r="A31" s="154" t="s">
        <v>124</v>
      </c>
      <c r="B31" s="104">
        <v>2359.1999999999998</v>
      </c>
      <c r="C31" s="104">
        <v>2359.1999999999998</v>
      </c>
      <c r="D31" s="104">
        <v>2359.1999999999998</v>
      </c>
    </row>
    <row r="32" spans="1:4" ht="31.5" x14ac:dyDescent="0.25">
      <c r="A32" s="154" t="s">
        <v>126</v>
      </c>
      <c r="B32" s="104">
        <v>103.8</v>
      </c>
      <c r="C32" s="104">
        <v>108.4</v>
      </c>
      <c r="D32" s="104">
        <v>108.4</v>
      </c>
    </row>
    <row r="33" spans="1:4" ht="31.5" x14ac:dyDescent="0.25">
      <c r="A33" s="154" t="s">
        <v>522</v>
      </c>
      <c r="B33" s="104">
        <v>18.2</v>
      </c>
      <c r="C33" s="104">
        <v>19.100000000000001</v>
      </c>
      <c r="D33" s="104">
        <v>19.100000000000001</v>
      </c>
    </row>
    <row r="34" spans="1:4" ht="63" x14ac:dyDescent="0.25">
      <c r="A34" s="287" t="s">
        <v>856</v>
      </c>
      <c r="B34" s="104">
        <v>12316.6</v>
      </c>
      <c r="C34" s="104">
        <v>12316.6</v>
      </c>
      <c r="D34" s="104"/>
    </row>
    <row r="35" spans="1:4" ht="31.5" x14ac:dyDescent="0.25">
      <c r="A35" s="155" t="s">
        <v>840</v>
      </c>
      <c r="B35" s="104">
        <v>861.9</v>
      </c>
      <c r="C35" s="104">
        <v>899.6</v>
      </c>
      <c r="D35" s="104">
        <v>899.6</v>
      </c>
    </row>
    <row r="36" spans="1:4" x14ac:dyDescent="0.25">
      <c r="A36" s="52" t="s">
        <v>678</v>
      </c>
      <c r="B36" s="103">
        <f>SUM(B37:B57)</f>
        <v>638971.73351999989</v>
      </c>
      <c r="C36" s="103">
        <f t="shared" ref="C36:D36" si="1">SUM(C37:C57)</f>
        <v>448714.02636000002</v>
      </c>
      <c r="D36" s="103">
        <f t="shared" si="1"/>
        <v>306076.09999999998</v>
      </c>
    </row>
    <row r="37" spans="1:4" ht="31.5" x14ac:dyDescent="0.25">
      <c r="A37" s="154" t="s">
        <v>321</v>
      </c>
      <c r="B37" s="104">
        <v>54531.7</v>
      </c>
      <c r="C37" s="104">
        <v>51567</v>
      </c>
      <c r="D37" s="104">
        <v>51567</v>
      </c>
    </row>
    <row r="38" spans="1:4" ht="31.5" x14ac:dyDescent="0.25">
      <c r="A38" s="154" t="s">
        <v>323</v>
      </c>
      <c r="B38" s="104">
        <v>92669.6</v>
      </c>
      <c r="C38" s="104">
        <v>90568.1</v>
      </c>
      <c r="D38" s="104">
        <v>90554.8</v>
      </c>
    </row>
    <row r="39" spans="1:4" ht="94.5" x14ac:dyDescent="0.25">
      <c r="A39" s="154" t="s">
        <v>679</v>
      </c>
      <c r="B39" s="104">
        <v>5620.4</v>
      </c>
      <c r="C39" s="104">
        <v>5555.8</v>
      </c>
      <c r="D39" s="104">
        <v>5491.2</v>
      </c>
    </row>
    <row r="40" spans="1:4" x14ac:dyDescent="0.25">
      <c r="A40" s="154" t="s">
        <v>622</v>
      </c>
      <c r="B40" s="106">
        <v>1400</v>
      </c>
      <c r="C40" s="106">
        <v>1050</v>
      </c>
      <c r="D40" s="106"/>
    </row>
    <row r="41" spans="1:4" x14ac:dyDescent="0.25">
      <c r="A41" s="154" t="s">
        <v>729</v>
      </c>
      <c r="B41" s="107">
        <f>2014.32+17969.938</f>
        <v>19984.257999999998</v>
      </c>
      <c r="C41" s="106">
        <f>2323.678+17750.947</f>
        <v>20074.625</v>
      </c>
      <c r="D41" s="106"/>
    </row>
    <row r="42" spans="1:4" ht="31.5" x14ac:dyDescent="0.25">
      <c r="A42" s="154" t="s">
        <v>680</v>
      </c>
      <c r="B42" s="104">
        <v>533.9</v>
      </c>
      <c r="C42" s="104"/>
      <c r="D42" s="104"/>
    </row>
    <row r="43" spans="1:4" ht="31.5" x14ac:dyDescent="0.25">
      <c r="A43" s="154" t="s">
        <v>681</v>
      </c>
      <c r="B43" s="104">
        <v>30000</v>
      </c>
      <c r="C43" s="104">
        <v>30000</v>
      </c>
      <c r="D43" s="104">
        <v>30000</v>
      </c>
    </row>
    <row r="44" spans="1:4" x14ac:dyDescent="0.25">
      <c r="A44" s="154" t="s">
        <v>682</v>
      </c>
      <c r="B44" s="104">
        <v>372.4</v>
      </c>
      <c r="C44" s="104">
        <v>372.4</v>
      </c>
      <c r="D44" s="104">
        <v>372.4</v>
      </c>
    </row>
    <row r="45" spans="1:4" ht="31.5" hidden="1" x14ac:dyDescent="0.25">
      <c r="A45" s="170" t="s">
        <v>683</v>
      </c>
      <c r="B45" s="171"/>
      <c r="C45" s="172"/>
      <c r="D45" s="172"/>
    </row>
    <row r="46" spans="1:4" ht="31.5" x14ac:dyDescent="0.25">
      <c r="A46" s="154" t="s">
        <v>684</v>
      </c>
      <c r="B46" s="104">
        <f>1904+1808.84574-1808.79759</f>
        <v>1904.0481499999999</v>
      </c>
      <c r="C46" s="104">
        <v>6822.7</v>
      </c>
      <c r="D46" s="104">
        <v>9640.1</v>
      </c>
    </row>
    <row r="47" spans="1:4" x14ac:dyDescent="0.25">
      <c r="A47" s="154" t="s">
        <v>685</v>
      </c>
      <c r="B47" s="104">
        <f>145162.4</f>
        <v>145162.4</v>
      </c>
      <c r="C47" s="104">
        <v>49283.3</v>
      </c>
      <c r="D47" s="104"/>
    </row>
    <row r="48" spans="1:4" x14ac:dyDescent="0.25">
      <c r="A48" s="154" t="s">
        <v>686</v>
      </c>
      <c r="B48" s="104">
        <v>10646.6</v>
      </c>
      <c r="C48" s="104">
        <v>23974</v>
      </c>
      <c r="D48" s="106"/>
    </row>
    <row r="49" spans="1:4" x14ac:dyDescent="0.25">
      <c r="A49" s="154" t="s">
        <v>730</v>
      </c>
      <c r="B49" s="104">
        <v>2603.3661099999999</v>
      </c>
      <c r="C49" s="104"/>
      <c r="D49" s="106"/>
    </row>
    <row r="50" spans="1:4" ht="31.5" x14ac:dyDescent="0.25">
      <c r="A50" s="154" t="s">
        <v>687</v>
      </c>
      <c r="B50" s="104">
        <f>11794.4-0.04106</f>
        <v>11794.35894</v>
      </c>
      <c r="C50" s="104">
        <v>15339.4</v>
      </c>
      <c r="D50" s="104">
        <v>13481.4</v>
      </c>
    </row>
    <row r="51" spans="1:4" ht="24" customHeight="1" x14ac:dyDescent="0.25">
      <c r="A51" s="154" t="s">
        <v>688</v>
      </c>
      <c r="B51" s="104">
        <f>33654.9-0.09092+0.04258</f>
        <v>33654.85166</v>
      </c>
      <c r="C51" s="104">
        <v>37285.300000000003</v>
      </c>
      <c r="D51" s="104">
        <v>37178.400000000001</v>
      </c>
    </row>
    <row r="52" spans="1:4" ht="31.5" x14ac:dyDescent="0.25">
      <c r="A52" s="154" t="s">
        <v>689</v>
      </c>
      <c r="B52" s="104">
        <v>46889.9</v>
      </c>
      <c r="C52" s="104">
        <v>67726</v>
      </c>
      <c r="D52" s="104">
        <v>67790.8</v>
      </c>
    </row>
    <row r="53" spans="1:4" ht="31.5" x14ac:dyDescent="0.25">
      <c r="A53" s="154" t="s">
        <v>690</v>
      </c>
      <c r="B53" s="104">
        <v>63233.5</v>
      </c>
      <c r="C53" s="104"/>
      <c r="D53" s="104"/>
    </row>
    <row r="54" spans="1:4" x14ac:dyDescent="0.25">
      <c r="A54" s="154" t="s">
        <v>731</v>
      </c>
      <c r="B54" s="106">
        <v>112000</v>
      </c>
      <c r="C54" s="106">
        <v>42000</v>
      </c>
      <c r="D54" s="106"/>
    </row>
    <row r="55" spans="1:4" x14ac:dyDescent="0.25">
      <c r="A55" s="154" t="s">
        <v>732</v>
      </c>
      <c r="B55" s="106">
        <f>641.7-0.015</f>
        <v>641.68500000000006</v>
      </c>
      <c r="C55" s="106"/>
      <c r="D55" s="106"/>
    </row>
    <row r="56" spans="1:4" ht="31.5" x14ac:dyDescent="0.25">
      <c r="A56" s="154" t="s">
        <v>733</v>
      </c>
      <c r="B56" s="106">
        <v>2611.5025000000001</v>
      </c>
      <c r="C56" s="106">
        <v>7095.4013599999998</v>
      </c>
      <c r="D56" s="106"/>
    </row>
    <row r="57" spans="1:4" ht="31.5" x14ac:dyDescent="0.25">
      <c r="A57" s="154" t="s">
        <v>734</v>
      </c>
      <c r="B57" s="106">
        <v>2717.26316</v>
      </c>
      <c r="C57" s="106"/>
      <c r="D57" s="106"/>
    </row>
    <row r="58" spans="1:4" ht="24.75" customHeight="1" x14ac:dyDescent="0.25">
      <c r="A58" s="52" t="s">
        <v>691</v>
      </c>
      <c r="B58" s="288">
        <f>B14+B17+B36+B11</f>
        <v>2007159.1335200004</v>
      </c>
      <c r="C58" s="288">
        <f>C14+C17+C36+C11</f>
        <v>1812051.2263600004</v>
      </c>
      <c r="D58" s="288">
        <f>D14+D17+D36+D11</f>
        <v>1672250.2</v>
      </c>
    </row>
    <row r="59" spans="1:4" ht="22.5" hidden="1" customHeight="1" x14ac:dyDescent="0.25">
      <c r="A59" s="222" t="s">
        <v>692</v>
      </c>
      <c r="B59" s="223">
        <f>B58-B11</f>
        <v>1855207.8335200003</v>
      </c>
      <c r="C59" s="223">
        <f>C58-C11</f>
        <v>1663772.4263600004</v>
      </c>
      <c r="D59" s="223">
        <f>D58-D11</f>
        <v>1517579.9</v>
      </c>
    </row>
  </sheetData>
  <mergeCells count="1">
    <mergeCell ref="A6:D6"/>
  </mergeCells>
  <pageMargins left="0.39370078740157483" right="0.39370078740157483" top="0.98425196850393704" bottom="0.39370078740157483" header="0.31496062992125984" footer="0.31496062992125984"/>
  <pageSetup paperSize="9" scale="86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25"/>
  <sheetViews>
    <sheetView workbookViewId="0">
      <selection activeCell="B22" sqref="B22"/>
    </sheetView>
  </sheetViews>
  <sheetFormatPr defaultRowHeight="12.75" x14ac:dyDescent="0.2"/>
  <cols>
    <col min="2" max="2" width="69.85546875" customWidth="1"/>
    <col min="3" max="3" width="15.85546875" customWidth="1"/>
    <col min="4" max="4" width="15" customWidth="1"/>
    <col min="5" max="5" width="14.28515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108"/>
      <c r="B1" s="108"/>
      <c r="C1" s="62" t="s">
        <v>835</v>
      </c>
      <c r="D1" s="1"/>
      <c r="E1" s="109"/>
    </row>
    <row r="2" spans="1:5" ht="15.75" x14ac:dyDescent="0.2">
      <c r="A2" s="110"/>
      <c r="B2" s="110"/>
      <c r="C2" s="2" t="s">
        <v>488</v>
      </c>
      <c r="D2" s="2"/>
      <c r="E2" s="111"/>
    </row>
    <row r="3" spans="1:5" ht="15.75" x14ac:dyDescent="0.2">
      <c r="A3" s="110"/>
      <c r="B3" s="110"/>
      <c r="C3" s="3" t="s">
        <v>489</v>
      </c>
      <c r="D3" s="3"/>
      <c r="E3" s="111"/>
    </row>
    <row r="4" spans="1:5" ht="15.75" x14ac:dyDescent="0.2">
      <c r="A4" s="110"/>
      <c r="B4" s="110"/>
      <c r="C4" s="3" t="s">
        <v>892</v>
      </c>
      <c r="D4" s="3"/>
      <c r="E4" s="111"/>
    </row>
    <row r="5" spans="1:5" ht="15.75" x14ac:dyDescent="0.2">
      <c r="A5" s="110"/>
      <c r="B5" s="110"/>
      <c r="C5" s="3"/>
      <c r="D5" s="3"/>
      <c r="E5" s="111"/>
    </row>
    <row r="6" spans="1:5" ht="15.75" x14ac:dyDescent="0.2">
      <c r="A6" s="312" t="s">
        <v>722</v>
      </c>
      <c r="B6" s="312"/>
      <c r="C6" s="312"/>
      <c r="D6" s="312"/>
      <c r="E6" s="312"/>
    </row>
    <row r="7" spans="1:5" ht="15.75" x14ac:dyDescent="0.2">
      <c r="A7" s="112"/>
      <c r="B7" s="112"/>
      <c r="C7" s="112"/>
      <c r="D7" s="112"/>
      <c r="E7" s="112"/>
    </row>
    <row r="8" spans="1:5" ht="15.75" x14ac:dyDescent="0.2">
      <c r="A8" s="113" t="s">
        <v>693</v>
      </c>
      <c r="B8" s="110"/>
      <c r="C8" s="110"/>
      <c r="D8" s="110"/>
      <c r="E8" s="114" t="s">
        <v>657</v>
      </c>
    </row>
    <row r="9" spans="1:5" ht="15.75" x14ac:dyDescent="0.2">
      <c r="A9" s="115" t="s">
        <v>694</v>
      </c>
      <c r="B9" s="115" t="s">
        <v>695</v>
      </c>
      <c r="C9" s="116" t="s">
        <v>660</v>
      </c>
      <c r="D9" s="116" t="s">
        <v>661</v>
      </c>
      <c r="E9" s="116" t="s">
        <v>721</v>
      </c>
    </row>
    <row r="10" spans="1:5" ht="15.75" x14ac:dyDescent="0.2">
      <c r="A10" s="115">
        <v>1</v>
      </c>
      <c r="B10" s="115">
        <v>2</v>
      </c>
      <c r="C10" s="115">
        <v>3</v>
      </c>
      <c r="D10" s="116">
        <v>4</v>
      </c>
      <c r="E10" s="116">
        <v>5</v>
      </c>
    </row>
    <row r="11" spans="1:5" ht="47.25" x14ac:dyDescent="0.25">
      <c r="A11" s="117" t="s">
        <v>696</v>
      </c>
      <c r="B11" s="118" t="s">
        <v>697</v>
      </c>
      <c r="C11" s="117"/>
      <c r="D11" s="119"/>
      <c r="E11" s="119"/>
    </row>
    <row r="12" spans="1:5" ht="15.75" x14ac:dyDescent="0.25">
      <c r="A12" s="120"/>
      <c r="B12" s="121" t="s">
        <v>698</v>
      </c>
      <c r="C12" s="122">
        <v>0</v>
      </c>
      <c r="D12" s="122">
        <v>0</v>
      </c>
      <c r="E12" s="122">
        <v>0</v>
      </c>
    </row>
    <row r="13" spans="1:5" ht="15.75" x14ac:dyDescent="0.25">
      <c r="A13" s="120"/>
      <c r="B13" s="121" t="s">
        <v>699</v>
      </c>
      <c r="C13" s="122">
        <v>0</v>
      </c>
      <c r="D13" s="122">
        <v>0</v>
      </c>
      <c r="E13" s="122">
        <v>0</v>
      </c>
    </row>
    <row r="14" spans="1:5" ht="15.75" x14ac:dyDescent="0.25">
      <c r="A14" s="120"/>
      <c r="B14" s="121" t="s">
        <v>700</v>
      </c>
      <c r="C14" s="122">
        <v>0</v>
      </c>
      <c r="D14" s="122">
        <v>0</v>
      </c>
      <c r="E14" s="122">
        <v>0</v>
      </c>
    </row>
    <row r="15" spans="1:5" ht="15.75" x14ac:dyDescent="0.25">
      <c r="A15" s="120"/>
      <c r="B15" s="123" t="s">
        <v>701</v>
      </c>
      <c r="C15" s="122">
        <v>0</v>
      </c>
      <c r="D15" s="122"/>
      <c r="E15" s="122"/>
    </row>
    <row r="16" spans="1:5" ht="15.75" x14ac:dyDescent="0.25">
      <c r="A16" s="120"/>
      <c r="B16" s="123" t="s">
        <v>702</v>
      </c>
      <c r="C16" s="120"/>
      <c r="D16" s="124">
        <v>0</v>
      </c>
      <c r="E16" s="124">
        <v>0</v>
      </c>
    </row>
    <row r="17" spans="1:5" ht="15.75" x14ac:dyDescent="0.25">
      <c r="A17" s="120"/>
      <c r="B17" s="123" t="s">
        <v>723</v>
      </c>
      <c r="C17" s="120"/>
      <c r="D17" s="124">
        <v>0</v>
      </c>
      <c r="E17" s="124">
        <v>0</v>
      </c>
    </row>
    <row r="18" spans="1:5" ht="15.75" x14ac:dyDescent="0.25">
      <c r="A18" s="120"/>
      <c r="B18" s="125"/>
      <c r="C18" s="120"/>
      <c r="D18" s="119"/>
      <c r="E18" s="119"/>
    </row>
    <row r="19" spans="1:5" ht="47.25" x14ac:dyDescent="0.25">
      <c r="A19" s="117" t="s">
        <v>703</v>
      </c>
      <c r="B19" s="118" t="s">
        <v>704</v>
      </c>
      <c r="C19" s="120"/>
      <c r="D19" s="119"/>
      <c r="E19" s="119"/>
    </row>
    <row r="20" spans="1:5" ht="15.75" x14ac:dyDescent="0.25">
      <c r="A20" s="120"/>
      <c r="B20" s="121" t="s">
        <v>698</v>
      </c>
      <c r="C20" s="122">
        <v>0</v>
      </c>
      <c r="D20" s="122">
        <v>0</v>
      </c>
      <c r="E20" s="122">
        <v>0</v>
      </c>
    </row>
    <row r="21" spans="1:5" ht="15.75" x14ac:dyDescent="0.25">
      <c r="A21" s="120"/>
      <c r="B21" s="121" t="s">
        <v>699</v>
      </c>
      <c r="C21" s="122">
        <v>0</v>
      </c>
      <c r="D21" s="122">
        <v>0</v>
      </c>
      <c r="E21" s="122">
        <v>0</v>
      </c>
    </row>
    <row r="22" spans="1:5" ht="15.75" x14ac:dyDescent="0.25">
      <c r="A22" s="120"/>
      <c r="B22" s="121" t="s">
        <v>700</v>
      </c>
      <c r="C22" s="122">
        <v>0</v>
      </c>
      <c r="D22" s="122">
        <v>0</v>
      </c>
      <c r="E22" s="122">
        <v>0</v>
      </c>
    </row>
    <row r="23" spans="1:5" ht="15.75" x14ac:dyDescent="0.25">
      <c r="A23" s="120"/>
      <c r="B23" s="123" t="s">
        <v>701</v>
      </c>
      <c r="C23" s="122">
        <v>0</v>
      </c>
      <c r="D23" s="122"/>
      <c r="E23" s="122"/>
    </row>
    <row r="24" spans="1:5" ht="15.75" x14ac:dyDescent="0.25">
      <c r="A24" s="119"/>
      <c r="B24" s="123" t="s">
        <v>702</v>
      </c>
      <c r="C24" s="120"/>
      <c r="D24" s="124">
        <v>0</v>
      </c>
      <c r="E24" s="124">
        <v>0</v>
      </c>
    </row>
    <row r="25" spans="1:5" ht="15.75" x14ac:dyDescent="0.25">
      <c r="A25" s="120"/>
      <c r="B25" s="123" t="s">
        <v>723</v>
      </c>
      <c r="C25" s="120"/>
      <c r="D25" s="124">
        <v>0</v>
      </c>
      <c r="E25" s="124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18"/>
  <sheetViews>
    <sheetView tabSelected="1" workbookViewId="0">
      <selection activeCell="B9" sqref="B9"/>
    </sheetView>
  </sheetViews>
  <sheetFormatPr defaultRowHeight="12.75" x14ac:dyDescent="0.2"/>
  <cols>
    <col min="2" max="2" width="63.5703125" customWidth="1"/>
    <col min="3" max="4" width="18.7109375" customWidth="1"/>
    <col min="5" max="5" width="17.285156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D1" s="62" t="s">
        <v>836</v>
      </c>
      <c r="E1" s="109"/>
    </row>
    <row r="2" spans="1:5" ht="15.75" x14ac:dyDescent="0.2">
      <c r="D2" s="2" t="s">
        <v>488</v>
      </c>
      <c r="E2" s="126"/>
    </row>
    <row r="3" spans="1:5" ht="15.75" x14ac:dyDescent="0.2">
      <c r="D3" s="3" t="s">
        <v>489</v>
      </c>
      <c r="E3" s="126"/>
    </row>
    <row r="4" spans="1:5" ht="15.75" x14ac:dyDescent="0.2">
      <c r="D4" s="3" t="s">
        <v>893</v>
      </c>
      <c r="E4" s="127"/>
    </row>
    <row r="5" spans="1:5" ht="15" x14ac:dyDescent="0.2">
      <c r="C5" s="127"/>
      <c r="D5" s="127"/>
      <c r="E5" s="127"/>
    </row>
    <row r="6" spans="1:5" ht="15.75" x14ac:dyDescent="0.2">
      <c r="A6" s="313" t="s">
        <v>724</v>
      </c>
      <c r="B6" s="313"/>
      <c r="C6" s="313"/>
      <c r="D6" s="313"/>
      <c r="E6" s="313"/>
    </row>
    <row r="7" spans="1:5" ht="15.75" x14ac:dyDescent="0.2">
      <c r="A7" s="128"/>
      <c r="B7" s="128"/>
      <c r="C7" s="128"/>
      <c r="D7" s="128"/>
      <c r="E7" s="128"/>
    </row>
    <row r="8" spans="1:5" ht="15.75" x14ac:dyDescent="0.2">
      <c r="A8" s="129"/>
      <c r="B8" s="129"/>
      <c r="E8" s="114" t="s">
        <v>657</v>
      </c>
    </row>
    <row r="9" spans="1:5" ht="31.5" x14ac:dyDescent="0.2">
      <c r="A9" s="130" t="s">
        <v>694</v>
      </c>
      <c r="B9" s="130" t="s">
        <v>705</v>
      </c>
      <c r="C9" s="130" t="s">
        <v>660</v>
      </c>
      <c r="D9" s="130" t="s">
        <v>661</v>
      </c>
      <c r="E9" s="130" t="s">
        <v>721</v>
      </c>
    </row>
    <row r="10" spans="1:5" ht="15.75" x14ac:dyDescent="0.2">
      <c r="A10" s="131">
        <v>1</v>
      </c>
      <c r="B10" s="131">
        <v>2</v>
      </c>
      <c r="C10" s="131">
        <v>3</v>
      </c>
      <c r="D10" s="131">
        <v>4</v>
      </c>
      <c r="E10" s="130">
        <v>5</v>
      </c>
    </row>
    <row r="11" spans="1:5" ht="31.5" x14ac:dyDescent="0.25">
      <c r="A11" s="132" t="s">
        <v>696</v>
      </c>
      <c r="B11" s="133" t="s">
        <v>706</v>
      </c>
      <c r="C11" s="134"/>
      <c r="D11" s="134"/>
      <c r="E11" s="134"/>
    </row>
    <row r="12" spans="1:5" ht="36.75" customHeight="1" x14ac:dyDescent="0.25">
      <c r="A12" s="135" t="s">
        <v>707</v>
      </c>
      <c r="B12" s="136" t="s">
        <v>708</v>
      </c>
      <c r="C12" s="122">
        <v>0</v>
      </c>
      <c r="D12" s="122">
        <v>0</v>
      </c>
      <c r="E12" s="122">
        <v>0</v>
      </c>
    </row>
    <row r="13" spans="1:5" ht="36" customHeight="1" x14ac:dyDescent="0.25">
      <c r="A13" s="135" t="s">
        <v>709</v>
      </c>
      <c r="B13" s="136" t="s">
        <v>710</v>
      </c>
      <c r="C13" s="122">
        <v>0</v>
      </c>
      <c r="D13" s="122">
        <v>0</v>
      </c>
      <c r="E13" s="122">
        <v>0</v>
      </c>
    </row>
    <row r="14" spans="1:5" ht="52.5" customHeight="1" x14ac:dyDescent="0.25">
      <c r="A14" s="135" t="s">
        <v>711</v>
      </c>
      <c r="B14" s="136" t="s">
        <v>712</v>
      </c>
      <c r="C14" s="122">
        <v>0</v>
      </c>
      <c r="D14" s="122">
        <v>0</v>
      </c>
      <c r="E14" s="122">
        <v>0</v>
      </c>
    </row>
    <row r="15" spans="1:5" ht="66.75" customHeight="1" x14ac:dyDescent="0.25">
      <c r="A15" s="135" t="s">
        <v>713</v>
      </c>
      <c r="B15" s="136" t="s">
        <v>714</v>
      </c>
      <c r="C15" s="122">
        <v>0</v>
      </c>
      <c r="D15" s="122">
        <v>0</v>
      </c>
      <c r="E15" s="122">
        <v>0</v>
      </c>
    </row>
    <row r="16" spans="1:5" ht="49.5" customHeight="1" x14ac:dyDescent="0.25">
      <c r="A16" s="135" t="s">
        <v>715</v>
      </c>
      <c r="B16" s="136" t="s">
        <v>716</v>
      </c>
      <c r="C16" s="122">
        <v>0</v>
      </c>
      <c r="D16" s="122">
        <v>0</v>
      </c>
      <c r="E16" s="122">
        <v>0</v>
      </c>
    </row>
    <row r="17" spans="1:5" ht="36.75" customHeight="1" x14ac:dyDescent="0.25">
      <c r="A17" s="132" t="s">
        <v>717</v>
      </c>
      <c r="B17" s="133" t="s">
        <v>718</v>
      </c>
      <c r="C17" s="122">
        <v>0</v>
      </c>
      <c r="D17" s="122">
        <v>0</v>
      </c>
      <c r="E17" s="122">
        <v>0</v>
      </c>
    </row>
    <row r="18" spans="1:5" ht="23.25" customHeight="1" x14ac:dyDescent="0.25">
      <c r="A18" s="132" t="s">
        <v>719</v>
      </c>
      <c r="B18" s="133" t="s">
        <v>720</v>
      </c>
      <c r="C18" s="122">
        <v>0</v>
      </c>
      <c r="D18" s="122">
        <v>0</v>
      </c>
      <c r="E18" s="122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</vt:lpstr>
      <vt:lpstr>МП </vt:lpstr>
      <vt:lpstr>вед. </vt:lpstr>
      <vt:lpstr>источн</vt:lpstr>
      <vt:lpstr>МБТ</vt:lpstr>
      <vt:lpstr>займы</vt:lpstr>
      <vt:lpstr>гарантии</vt:lpstr>
      <vt:lpstr>'вед. '!APPT</vt:lpstr>
      <vt:lpstr>'вед. '!SIGN</vt:lpstr>
      <vt:lpstr>'вед. '!Заголовки_для_печати</vt:lpstr>
      <vt:lpstr>Дх!Заголовки_для_печати</vt:lpstr>
      <vt:lpstr>МБТ!Заголовки_для_печати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2022-12-09T09:56:10Z</cp:lastPrinted>
  <dcterms:created xsi:type="dcterms:W3CDTF">2021-09-22T04:47:41Z</dcterms:created>
  <dcterms:modified xsi:type="dcterms:W3CDTF">2022-12-09T09:59:02Z</dcterms:modified>
</cp:coreProperties>
</file>