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9040" windowHeight="15840" activeTab="6"/>
  </bookViews>
  <sheets>
    <sheet name="Дх " sheetId="20" r:id="rId1"/>
    <sheet name="МП " sheetId="17" r:id="rId2"/>
    <sheet name="вед. " sheetId="14" r:id="rId3"/>
    <sheet name="источн" sheetId="19" r:id="rId4"/>
    <sheet name="госполномоч." sheetId="21" r:id="rId5"/>
    <sheet name="займы" sheetId="22" r:id="rId6"/>
    <sheet name="гарантии" sheetId="23" r:id="rId7"/>
  </sheets>
  <definedNames>
    <definedName name="_xlnm._FilterDatabase" localSheetId="2" hidden="1">'вед. '!$A$12:$L$1067</definedName>
    <definedName name="_xlnm._FilterDatabase" localSheetId="1" hidden="1">'МП '!$A$11:$J$592</definedName>
    <definedName name="APPT" localSheetId="2">'вед. '!$A$20</definedName>
    <definedName name="FIO" localSheetId="2">'вед. '!#REF!</definedName>
    <definedName name="LAST_CELL" localSheetId="2">'вед. '!#REF!</definedName>
    <definedName name="SIGN" localSheetId="2">'вед. '!$A$20:$E$21</definedName>
    <definedName name="_xlnm.Print_Titles" localSheetId="2">'вед. '!$9:$11</definedName>
    <definedName name="_xlnm.Print_Titles" localSheetId="4">госполномоч.!$9:$10</definedName>
    <definedName name="_xlnm.Print_Titles" localSheetId="0">'Дх '!$9:$9</definedName>
    <definedName name="_xlnm.Print_Titles" localSheetId="1">'МП '!$9:$10</definedName>
  </definedNames>
  <calcPr calcId="114210" fullCalcOnLoad="1"/>
</workbook>
</file>

<file path=xl/calcChain.xml><?xml version="1.0" encoding="utf-8"?>
<calcChain xmlns="http://schemas.openxmlformats.org/spreadsheetml/2006/main">
  <c r="K595" i="17"/>
  <c r="H595"/>
  <c r="K47" i="20"/>
  <c r="H47"/>
  <c r="K34"/>
  <c r="H34"/>
  <c r="G46"/>
  <c r="J46"/>
  <c r="J26"/>
  <c r="G26"/>
  <c r="D46"/>
  <c r="D26"/>
  <c r="E34"/>
  <c r="E398" i="17"/>
  <c r="E595"/>
  <c r="G269" i="14"/>
  <c r="K55" i="20"/>
  <c r="H55"/>
  <c r="E55"/>
  <c r="K54"/>
  <c r="H54"/>
  <c r="E54"/>
  <c r="K53"/>
  <c r="H53"/>
  <c r="E53"/>
  <c r="K52"/>
  <c r="H52"/>
  <c r="E52"/>
  <c r="J51"/>
  <c r="I51"/>
  <c r="G51"/>
  <c r="F51"/>
  <c r="D51"/>
  <c r="C51"/>
  <c r="E51"/>
  <c r="G50"/>
  <c r="H50"/>
  <c r="E49"/>
  <c r="E48"/>
  <c r="E47"/>
  <c r="I46"/>
  <c r="K46"/>
  <c r="F46"/>
  <c r="H46"/>
  <c r="C46"/>
  <c r="E46"/>
  <c r="E45"/>
  <c r="E44"/>
  <c r="E43"/>
  <c r="E42"/>
  <c r="E41"/>
  <c r="K40"/>
  <c r="I40"/>
  <c r="H40"/>
  <c r="F40"/>
  <c r="C40"/>
  <c r="E40"/>
  <c r="E39"/>
  <c r="E38"/>
  <c r="K37"/>
  <c r="I37"/>
  <c r="H37"/>
  <c r="F37"/>
  <c r="C37"/>
  <c r="E37"/>
  <c r="E36"/>
  <c r="K35"/>
  <c r="I35"/>
  <c r="H35"/>
  <c r="F35"/>
  <c r="C35"/>
  <c r="E35"/>
  <c r="E33"/>
  <c r="E32"/>
  <c r="E31"/>
  <c r="E30"/>
  <c r="E29"/>
  <c r="E28"/>
  <c r="E27"/>
  <c r="I26"/>
  <c r="K26"/>
  <c r="F26"/>
  <c r="H26"/>
  <c r="C26"/>
  <c r="E26"/>
  <c r="E25"/>
  <c r="E24"/>
  <c r="K23"/>
  <c r="I23"/>
  <c r="H23"/>
  <c r="F23"/>
  <c r="C23"/>
  <c r="E23"/>
  <c r="E22"/>
  <c r="E21"/>
  <c r="K20"/>
  <c r="I20"/>
  <c r="H20"/>
  <c r="F20"/>
  <c r="D20"/>
  <c r="C20"/>
  <c r="E19"/>
  <c r="E18"/>
  <c r="E17"/>
  <c r="K16"/>
  <c r="I16"/>
  <c r="H16"/>
  <c r="F16"/>
  <c r="C16"/>
  <c r="E16"/>
  <c r="E15"/>
  <c r="E14"/>
  <c r="K13"/>
  <c r="K12"/>
  <c r="I13"/>
  <c r="I12"/>
  <c r="H13"/>
  <c r="H12"/>
  <c r="F13"/>
  <c r="F12"/>
  <c r="E13"/>
  <c r="D12"/>
  <c r="E20"/>
  <c r="D11"/>
  <c r="D50"/>
  <c r="E50"/>
  <c r="J50"/>
  <c r="K50"/>
  <c r="H51"/>
  <c r="G56"/>
  <c r="H56"/>
  <c r="F11"/>
  <c r="I11"/>
  <c r="H11"/>
  <c r="K11"/>
  <c r="J56"/>
  <c r="K56"/>
  <c r="C11"/>
  <c r="E11"/>
  <c r="E12"/>
  <c r="K51"/>
  <c r="D56"/>
  <c r="E56"/>
  <c r="E310" i="17"/>
  <c r="I588"/>
  <c r="I587"/>
  <c r="H587"/>
  <c r="L588"/>
  <c r="L587"/>
  <c r="F588"/>
  <c r="F587"/>
  <c r="K587"/>
  <c r="J587"/>
  <c r="E587"/>
  <c r="I163" i="14"/>
  <c r="K167"/>
  <c r="K166"/>
  <c r="K163"/>
  <c r="J166"/>
  <c r="J163"/>
  <c r="N167"/>
  <c r="N166"/>
  <c r="H167"/>
  <c r="H166"/>
  <c r="M166"/>
  <c r="L166"/>
  <c r="G166"/>
  <c r="I15" i="21"/>
  <c r="F15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J36"/>
  <c r="G36"/>
  <c r="D36"/>
  <c r="F35"/>
  <c r="I35"/>
  <c r="J20"/>
  <c r="J21"/>
  <c r="J22"/>
  <c r="J23"/>
  <c r="J24"/>
  <c r="J25"/>
  <c r="J26"/>
  <c r="J27"/>
  <c r="J28"/>
  <c r="J29"/>
  <c r="J30"/>
  <c r="J31"/>
  <c r="J32"/>
  <c r="J33"/>
  <c r="J34"/>
  <c r="J19"/>
  <c r="G20"/>
  <c r="G21"/>
  <c r="G22"/>
  <c r="G23"/>
  <c r="G24"/>
  <c r="G25"/>
  <c r="G26"/>
  <c r="G27"/>
  <c r="G28"/>
  <c r="G29"/>
  <c r="G30"/>
  <c r="G31"/>
  <c r="G32"/>
  <c r="G33"/>
  <c r="G34"/>
  <c r="G19"/>
  <c r="D34"/>
  <c r="D33"/>
  <c r="D32"/>
  <c r="D31"/>
  <c r="D30"/>
  <c r="D29"/>
  <c r="D28"/>
  <c r="D27"/>
  <c r="D26"/>
  <c r="D25"/>
  <c r="D24"/>
  <c r="D23"/>
  <c r="D22"/>
  <c r="D21"/>
  <c r="D20"/>
  <c r="D19"/>
  <c r="J17"/>
  <c r="J16"/>
  <c r="J15"/>
  <c r="G17"/>
  <c r="G16"/>
  <c r="J14"/>
  <c r="J13"/>
  <c r="J12"/>
  <c r="G14"/>
  <c r="G13"/>
  <c r="G12"/>
  <c r="I11"/>
  <c r="F11"/>
  <c r="I18"/>
  <c r="F18"/>
  <c r="D17"/>
  <c r="D16"/>
  <c r="D13"/>
  <c r="D14"/>
  <c r="D12"/>
  <c r="C35"/>
  <c r="C18"/>
  <c r="C15"/>
  <c r="C11"/>
  <c r="G15"/>
  <c r="J11"/>
  <c r="I66"/>
  <c r="G11"/>
  <c r="C66"/>
  <c r="F66"/>
  <c r="D15"/>
  <c r="J35"/>
  <c r="G35"/>
  <c r="G18"/>
  <c r="D35"/>
  <c r="D18"/>
  <c r="D11"/>
  <c r="J18"/>
  <c r="N903" i="14"/>
  <c r="K903"/>
  <c r="H903"/>
  <c r="N902"/>
  <c r="K902"/>
  <c r="H902"/>
  <c r="L98" i="17"/>
  <c r="L97"/>
  <c r="I98"/>
  <c r="I97"/>
  <c r="N997" i="14"/>
  <c r="K997"/>
  <c r="H997"/>
  <c r="N996"/>
  <c r="K996"/>
  <c r="H996"/>
  <c r="M995"/>
  <c r="M994"/>
  <c r="J995"/>
  <c r="K995"/>
  <c r="G995"/>
  <c r="H995"/>
  <c r="L994"/>
  <c r="I994"/>
  <c r="F994"/>
  <c r="L429" i="17"/>
  <c r="L428"/>
  <c r="K427"/>
  <c r="L427"/>
  <c r="I429"/>
  <c r="I428"/>
  <c r="H427"/>
  <c r="I427"/>
  <c r="H426"/>
  <c r="G426"/>
  <c r="J426"/>
  <c r="D426"/>
  <c r="F428"/>
  <c r="F429"/>
  <c r="E427"/>
  <c r="E426"/>
  <c r="N876" i="14"/>
  <c r="K876"/>
  <c r="K874"/>
  <c r="H876"/>
  <c r="H875"/>
  <c r="N874"/>
  <c r="M874"/>
  <c r="L874"/>
  <c r="J874"/>
  <c r="I874"/>
  <c r="G874"/>
  <c r="F874"/>
  <c r="E136" i="17"/>
  <c r="G136"/>
  <c r="H136"/>
  <c r="J136"/>
  <c r="K136"/>
  <c r="D136"/>
  <c r="F137"/>
  <c r="L151"/>
  <c r="I151"/>
  <c r="F151"/>
  <c r="L150"/>
  <c r="I150"/>
  <c r="F150"/>
  <c r="K149"/>
  <c r="J149"/>
  <c r="H149"/>
  <c r="G149"/>
  <c r="E149"/>
  <c r="D149"/>
  <c r="N843" i="14"/>
  <c r="N842"/>
  <c r="N841"/>
  <c r="K843"/>
  <c r="K842"/>
  <c r="K841"/>
  <c r="I841"/>
  <c r="J841"/>
  <c r="L841"/>
  <c r="M841"/>
  <c r="G841"/>
  <c r="H843"/>
  <c r="F459" i="17"/>
  <c r="L23"/>
  <c r="L22"/>
  <c r="I23"/>
  <c r="I22"/>
  <c r="F23"/>
  <c r="F22"/>
  <c r="K22"/>
  <c r="H22"/>
  <c r="E22"/>
  <c r="D22"/>
  <c r="I149"/>
  <c r="H994" i="14"/>
  <c r="J66" i="21"/>
  <c r="G66"/>
  <c r="F149" i="17"/>
  <c r="D66" i="21"/>
  <c r="H874" i="14"/>
  <c r="K994"/>
  <c r="J994"/>
  <c r="L149" i="17"/>
  <c r="L426"/>
  <c r="I426"/>
  <c r="G994" i="14"/>
  <c r="N995"/>
  <c r="N994"/>
  <c r="K426" i="17"/>
  <c r="N687" i="14"/>
  <c r="N686"/>
  <c r="K687"/>
  <c r="K686"/>
  <c r="H687"/>
  <c r="H686"/>
  <c r="M686"/>
  <c r="J686"/>
  <c r="G686"/>
  <c r="F686"/>
  <c r="D418" i="17"/>
  <c r="F988" i="14"/>
  <c r="H77" i="17"/>
  <c r="K77"/>
  <c r="E77"/>
  <c r="L78"/>
  <c r="I78"/>
  <c r="F78"/>
  <c r="F586"/>
  <c r="F585"/>
  <c r="E585"/>
  <c r="F307"/>
  <c r="F295"/>
  <c r="H324"/>
  <c r="F323"/>
  <c r="H165" i="14"/>
  <c r="H164"/>
  <c r="H163"/>
  <c r="G164"/>
  <c r="G163"/>
  <c r="N165"/>
  <c r="N164"/>
  <c r="N163"/>
  <c r="M164"/>
  <c r="M163"/>
  <c r="N349"/>
  <c r="N348"/>
  <c r="K349"/>
  <c r="K348"/>
  <c r="H349"/>
  <c r="H348"/>
  <c r="M348"/>
  <c r="J348"/>
  <c r="G348"/>
  <c r="F348"/>
  <c r="N347"/>
  <c r="N346"/>
  <c r="K347"/>
  <c r="K346"/>
  <c r="H347"/>
  <c r="H346"/>
  <c r="M346"/>
  <c r="L346"/>
  <c r="L345"/>
  <c r="L344"/>
  <c r="L343"/>
  <c r="J346"/>
  <c r="I346"/>
  <c r="I345"/>
  <c r="I344"/>
  <c r="I343"/>
  <c r="G346"/>
  <c r="F346"/>
  <c r="N345"/>
  <c r="N344"/>
  <c r="N343"/>
  <c r="M345"/>
  <c r="M344"/>
  <c r="M343"/>
  <c r="F345"/>
  <c r="J345"/>
  <c r="J344"/>
  <c r="J343"/>
  <c r="K345"/>
  <c r="K344"/>
  <c r="K343"/>
  <c r="G345"/>
  <c r="G344"/>
  <c r="G343"/>
  <c r="H345"/>
  <c r="H344"/>
  <c r="H343"/>
  <c r="F344"/>
  <c r="F343"/>
  <c r="I367" i="17"/>
  <c r="I366"/>
  <c r="H366"/>
  <c r="H364"/>
  <c r="H363"/>
  <c r="G364"/>
  <c r="I365"/>
  <c r="I364"/>
  <c r="H344"/>
  <c r="H346"/>
  <c r="H343"/>
  <c r="I347"/>
  <c r="I346"/>
  <c r="I345"/>
  <c r="I344"/>
  <c r="I343"/>
  <c r="I342"/>
  <c r="I341"/>
  <c r="H177"/>
  <c r="I178"/>
  <c r="I177"/>
  <c r="H109"/>
  <c r="H111"/>
  <c r="I112"/>
  <c r="I111"/>
  <c r="I110"/>
  <c r="I109"/>
  <c r="I590"/>
  <c r="I589"/>
  <c r="H589"/>
  <c r="I586"/>
  <c r="I585"/>
  <c r="H585"/>
  <c r="I584"/>
  <c r="I583"/>
  <c r="H583"/>
  <c r="I582"/>
  <c r="I581"/>
  <c r="H581"/>
  <c r="I580"/>
  <c r="I579"/>
  <c r="H579"/>
  <c r="H577"/>
  <c r="H574"/>
  <c r="I573"/>
  <c r="I572"/>
  <c r="H571"/>
  <c r="H568"/>
  <c r="I567"/>
  <c r="I566"/>
  <c r="H566"/>
  <c r="I565"/>
  <c r="I564"/>
  <c r="H564"/>
  <c r="I560"/>
  <c r="I559"/>
  <c r="H559"/>
  <c r="I558"/>
  <c r="I557"/>
  <c r="H557"/>
  <c r="H555"/>
  <c r="H553"/>
  <c r="I552"/>
  <c r="I550"/>
  <c r="H549"/>
  <c r="I547"/>
  <c r="I546"/>
  <c r="H546"/>
  <c r="I545"/>
  <c r="I544"/>
  <c r="I543"/>
  <c r="H542"/>
  <c r="H541"/>
  <c r="I540"/>
  <c r="I539"/>
  <c r="H539"/>
  <c r="I538"/>
  <c r="I537"/>
  <c r="H537"/>
  <c r="I536"/>
  <c r="I535"/>
  <c r="H535"/>
  <c r="I534"/>
  <c r="I533"/>
  <c r="H533"/>
  <c r="I532"/>
  <c r="I531"/>
  <c r="I530"/>
  <c r="H530"/>
  <c r="I529"/>
  <c r="I528"/>
  <c r="H527"/>
  <c r="I526"/>
  <c r="I525"/>
  <c r="H525"/>
  <c r="I524"/>
  <c r="I523"/>
  <c r="H523"/>
  <c r="I522"/>
  <c r="I521"/>
  <c r="H521"/>
  <c r="I520"/>
  <c r="I519"/>
  <c r="H519"/>
  <c r="I518"/>
  <c r="I517"/>
  <c r="H517"/>
  <c r="I516"/>
  <c r="I515"/>
  <c r="H515"/>
  <c r="I514"/>
  <c r="I513"/>
  <c r="H513"/>
  <c r="I512"/>
  <c r="I511"/>
  <c r="H511"/>
  <c r="I510"/>
  <c r="I509"/>
  <c r="I508"/>
  <c r="H506"/>
  <c r="H501"/>
  <c r="H500"/>
  <c r="H499"/>
  <c r="I497"/>
  <c r="I496"/>
  <c r="I495"/>
  <c r="I494"/>
  <c r="H496"/>
  <c r="H495"/>
  <c r="H494"/>
  <c r="I493"/>
  <c r="I492"/>
  <c r="H492"/>
  <c r="I491"/>
  <c r="I490"/>
  <c r="H490"/>
  <c r="I488"/>
  <c r="I487"/>
  <c r="H487"/>
  <c r="I486"/>
  <c r="I485"/>
  <c r="H485"/>
  <c r="I484"/>
  <c r="I483"/>
  <c r="H483"/>
  <c r="I480"/>
  <c r="I479"/>
  <c r="I478"/>
  <c r="I477"/>
  <c r="H479"/>
  <c r="H478"/>
  <c r="H477"/>
  <c r="I475"/>
  <c r="I474"/>
  <c r="I473"/>
  <c r="I472"/>
  <c r="H474"/>
  <c r="H473"/>
  <c r="H472"/>
  <c r="I471"/>
  <c r="I470"/>
  <c r="I469"/>
  <c r="I468"/>
  <c r="H470"/>
  <c r="H469"/>
  <c r="H468"/>
  <c r="I467"/>
  <c r="I466"/>
  <c r="H466"/>
  <c r="I465"/>
  <c r="I464"/>
  <c r="H464"/>
  <c r="I461"/>
  <c r="I460"/>
  <c r="H460"/>
  <c r="I459"/>
  <c r="I458"/>
  <c r="H458"/>
  <c r="I457"/>
  <c r="I456"/>
  <c r="H456"/>
  <c r="I455"/>
  <c r="I454"/>
  <c r="H454"/>
  <c r="I453"/>
  <c r="I452"/>
  <c r="H451"/>
  <c r="I447"/>
  <c r="I446"/>
  <c r="H446"/>
  <c r="H444"/>
  <c r="I443"/>
  <c r="I442"/>
  <c r="H441"/>
  <c r="I438"/>
  <c r="I437"/>
  <c r="H437"/>
  <c r="I436"/>
  <c r="I435"/>
  <c r="H435"/>
  <c r="I433"/>
  <c r="I432"/>
  <c r="H432"/>
  <c r="I431"/>
  <c r="I430"/>
  <c r="H430"/>
  <c r="I424"/>
  <c r="I423"/>
  <c r="H423"/>
  <c r="I422"/>
  <c r="I421"/>
  <c r="H421"/>
  <c r="I420"/>
  <c r="I419"/>
  <c r="H419"/>
  <c r="I418"/>
  <c r="I417"/>
  <c r="H417"/>
  <c r="I416"/>
  <c r="I414"/>
  <c r="I413"/>
  <c r="H414"/>
  <c r="H413"/>
  <c r="I412"/>
  <c r="I411"/>
  <c r="I410"/>
  <c r="H410"/>
  <c r="I409"/>
  <c r="I408"/>
  <c r="H408"/>
  <c r="I404"/>
  <c r="I403"/>
  <c r="H403"/>
  <c r="I401"/>
  <c r="H400"/>
  <c r="H397"/>
  <c r="I396"/>
  <c r="I395"/>
  <c r="I394"/>
  <c r="H393"/>
  <c r="H392"/>
  <c r="I390"/>
  <c r="I389"/>
  <c r="I388"/>
  <c r="I387"/>
  <c r="H389"/>
  <c r="H388"/>
  <c r="H387"/>
  <c r="I386"/>
  <c r="I385"/>
  <c r="H385"/>
  <c r="I384"/>
  <c r="I383"/>
  <c r="H383"/>
  <c r="I381"/>
  <c r="I380"/>
  <c r="H380"/>
  <c r="I379"/>
  <c r="I378"/>
  <c r="H378"/>
  <c r="I377"/>
  <c r="I376"/>
  <c r="H376"/>
  <c r="I375"/>
  <c r="H373"/>
  <c r="I372"/>
  <c r="I371"/>
  <c r="H370"/>
  <c r="I362"/>
  <c r="I361"/>
  <c r="H360"/>
  <c r="I359"/>
  <c r="I357"/>
  <c r="I358"/>
  <c r="H357"/>
  <c r="I356"/>
  <c r="I355"/>
  <c r="H355"/>
  <c r="I353"/>
  <c r="I352"/>
  <c r="H352"/>
  <c r="I351"/>
  <c r="I350"/>
  <c r="H350"/>
  <c r="I340"/>
  <c r="H338"/>
  <c r="H337"/>
  <c r="H336"/>
  <c r="I335"/>
  <c r="I334"/>
  <c r="H334"/>
  <c r="I333"/>
  <c r="I332"/>
  <c r="H332"/>
  <c r="I331"/>
  <c r="I330"/>
  <c r="H330"/>
  <c r="I329"/>
  <c r="I328"/>
  <c r="I327"/>
  <c r="H327"/>
  <c r="I325"/>
  <c r="I324"/>
  <c r="I323"/>
  <c r="I322"/>
  <c r="H321"/>
  <c r="H320"/>
  <c r="I318"/>
  <c r="I317"/>
  <c r="H317"/>
  <c r="I316"/>
  <c r="I315"/>
  <c r="H315"/>
  <c r="I314"/>
  <c r="I313"/>
  <c r="H313"/>
  <c r="I311"/>
  <c r="I310"/>
  <c r="H310"/>
  <c r="I309"/>
  <c r="I308"/>
  <c r="H308"/>
  <c r="I307"/>
  <c r="I306"/>
  <c r="I305"/>
  <c r="H306"/>
  <c r="I304"/>
  <c r="I303"/>
  <c r="H303"/>
  <c r="I302"/>
  <c r="I301"/>
  <c r="H301"/>
  <c r="I300"/>
  <c r="I299"/>
  <c r="H299"/>
  <c r="I297"/>
  <c r="I296"/>
  <c r="H296"/>
  <c r="I295"/>
  <c r="I294"/>
  <c r="H294"/>
  <c r="I292"/>
  <c r="I291"/>
  <c r="H291"/>
  <c r="I290"/>
  <c r="I289"/>
  <c r="H289"/>
  <c r="I288"/>
  <c r="I287"/>
  <c r="H287"/>
  <c r="I285"/>
  <c r="I284"/>
  <c r="H284"/>
  <c r="I283"/>
  <c r="I282"/>
  <c r="H282"/>
  <c r="I281"/>
  <c r="I280"/>
  <c r="H280"/>
  <c r="I279"/>
  <c r="I278"/>
  <c r="H278"/>
  <c r="I274"/>
  <c r="I273"/>
  <c r="H273"/>
  <c r="I272"/>
  <c r="I271"/>
  <c r="I270"/>
  <c r="H269"/>
  <c r="H268"/>
  <c r="H267"/>
  <c r="I266"/>
  <c r="I265"/>
  <c r="I264"/>
  <c r="H265"/>
  <c r="H264"/>
  <c r="I263"/>
  <c r="I262"/>
  <c r="I261"/>
  <c r="H262"/>
  <c r="H261"/>
  <c r="H260"/>
  <c r="I259"/>
  <c r="I258"/>
  <c r="H258"/>
  <c r="I257"/>
  <c r="I256"/>
  <c r="H256"/>
  <c r="I255"/>
  <c r="I254"/>
  <c r="H254"/>
  <c r="I252"/>
  <c r="I251"/>
  <c r="I250"/>
  <c r="H251"/>
  <c r="H250"/>
  <c r="I248"/>
  <c r="I247"/>
  <c r="I246"/>
  <c r="I245"/>
  <c r="H247"/>
  <c r="H246"/>
  <c r="H245"/>
  <c r="H240"/>
  <c r="H239"/>
  <c r="H238"/>
  <c r="I237"/>
  <c r="I236"/>
  <c r="I235"/>
  <c r="H236"/>
  <c r="H235"/>
  <c r="I234"/>
  <c r="I233"/>
  <c r="H233"/>
  <c r="I232"/>
  <c r="I231"/>
  <c r="H231"/>
  <c r="I230"/>
  <c r="I229"/>
  <c r="H229"/>
  <c r="I226"/>
  <c r="I225"/>
  <c r="H225"/>
  <c r="I224"/>
  <c r="I223"/>
  <c r="H223"/>
  <c r="H221"/>
  <c r="I220"/>
  <c r="I219"/>
  <c r="H219"/>
  <c r="I218"/>
  <c r="I217"/>
  <c r="H216"/>
  <c r="I214"/>
  <c r="I213"/>
  <c r="I212"/>
  <c r="H213"/>
  <c r="H212"/>
  <c r="I210"/>
  <c r="I209"/>
  <c r="I208"/>
  <c r="H209"/>
  <c r="H208"/>
  <c r="I207"/>
  <c r="I206"/>
  <c r="I205"/>
  <c r="H206"/>
  <c r="H205"/>
  <c r="H203"/>
  <c r="H202"/>
  <c r="I201"/>
  <c r="H199"/>
  <c r="H198"/>
  <c r="I197"/>
  <c r="I196"/>
  <c r="H196"/>
  <c r="I195"/>
  <c r="I194"/>
  <c r="H194"/>
  <c r="I193"/>
  <c r="I192"/>
  <c r="H192"/>
  <c r="I191"/>
  <c r="I190"/>
  <c r="H190"/>
  <c r="I189"/>
  <c r="I188"/>
  <c r="H188"/>
  <c r="I187"/>
  <c r="H185"/>
  <c r="I184"/>
  <c r="H182"/>
  <c r="I176"/>
  <c r="I175"/>
  <c r="H175"/>
  <c r="I174"/>
  <c r="I173"/>
  <c r="H173"/>
  <c r="I172"/>
  <c r="I171"/>
  <c r="H171"/>
  <c r="H169"/>
  <c r="I168"/>
  <c r="I167"/>
  <c r="H167"/>
  <c r="I166"/>
  <c r="I165"/>
  <c r="H165"/>
  <c r="H163"/>
  <c r="I162"/>
  <c r="I161"/>
  <c r="H161"/>
  <c r="I160"/>
  <c r="I159"/>
  <c r="I158"/>
  <c r="H157"/>
  <c r="I154"/>
  <c r="I153"/>
  <c r="I152"/>
  <c r="H153"/>
  <c r="H152"/>
  <c r="I148"/>
  <c r="I147"/>
  <c r="H147"/>
  <c r="H146"/>
  <c r="I144"/>
  <c r="I143"/>
  <c r="H143"/>
  <c r="I142"/>
  <c r="I141"/>
  <c r="H141"/>
  <c r="I140"/>
  <c r="I139"/>
  <c r="H139"/>
  <c r="I138"/>
  <c r="I136"/>
  <c r="I133"/>
  <c r="I132"/>
  <c r="I131"/>
  <c r="H132"/>
  <c r="H131"/>
  <c r="I130"/>
  <c r="I129"/>
  <c r="H129"/>
  <c r="I128"/>
  <c r="I127"/>
  <c r="H127"/>
  <c r="I126"/>
  <c r="I125"/>
  <c r="I124"/>
  <c r="I123"/>
  <c r="H122"/>
  <c r="H121"/>
  <c r="I119"/>
  <c r="I118"/>
  <c r="H118"/>
  <c r="I117"/>
  <c r="I116"/>
  <c r="H116"/>
  <c r="I115"/>
  <c r="I114"/>
  <c r="H114"/>
  <c r="I107"/>
  <c r="I106"/>
  <c r="H106"/>
  <c r="I105"/>
  <c r="I104"/>
  <c r="H104"/>
  <c r="H103"/>
  <c r="I102"/>
  <c r="I101"/>
  <c r="H101"/>
  <c r="I100"/>
  <c r="I99"/>
  <c r="H99"/>
  <c r="I96"/>
  <c r="H96"/>
  <c r="I95"/>
  <c r="I94"/>
  <c r="H94"/>
  <c r="I93"/>
  <c r="I92"/>
  <c r="H92"/>
  <c r="I88"/>
  <c r="I87"/>
  <c r="I86"/>
  <c r="H87"/>
  <c r="H86"/>
  <c r="I85"/>
  <c r="I84"/>
  <c r="H84"/>
  <c r="I83"/>
  <c r="I82"/>
  <c r="H82"/>
  <c r="I81"/>
  <c r="I80"/>
  <c r="H80"/>
  <c r="H71"/>
  <c r="I70"/>
  <c r="I69"/>
  <c r="I68"/>
  <c r="I67"/>
  <c r="H66"/>
  <c r="I65"/>
  <c r="I64"/>
  <c r="H64"/>
  <c r="I63"/>
  <c r="I62"/>
  <c r="H62"/>
  <c r="H60"/>
  <c r="I58"/>
  <c r="I57"/>
  <c r="H57"/>
  <c r="I56"/>
  <c r="I55"/>
  <c r="H55"/>
  <c r="H53"/>
  <c r="H51"/>
  <c r="I50"/>
  <c r="I49"/>
  <c r="H48"/>
  <c r="I45"/>
  <c r="I44"/>
  <c r="H44"/>
  <c r="I43"/>
  <c r="I42"/>
  <c r="H42"/>
  <c r="I41"/>
  <c r="I40"/>
  <c r="H40"/>
  <c r="I39"/>
  <c r="I38"/>
  <c r="H38"/>
  <c r="I36"/>
  <c r="I35"/>
  <c r="H35"/>
  <c r="I34"/>
  <c r="I33"/>
  <c r="H33"/>
  <c r="I32"/>
  <c r="I31"/>
  <c r="I30"/>
  <c r="H29"/>
  <c r="I27"/>
  <c r="I26"/>
  <c r="H26"/>
  <c r="I25"/>
  <c r="I24"/>
  <c r="H24"/>
  <c r="I21"/>
  <c r="I20"/>
  <c r="H20"/>
  <c r="I19"/>
  <c r="I18"/>
  <c r="H18"/>
  <c r="I17"/>
  <c r="I16"/>
  <c r="H16"/>
  <c r="I15"/>
  <c r="I14"/>
  <c r="H14"/>
  <c r="K583"/>
  <c r="K585"/>
  <c r="L590"/>
  <c r="L589"/>
  <c r="L586"/>
  <c r="L585"/>
  <c r="L584"/>
  <c r="L583"/>
  <c r="K589"/>
  <c r="L582"/>
  <c r="L581"/>
  <c r="K581"/>
  <c r="L580"/>
  <c r="L579"/>
  <c r="K579"/>
  <c r="K577"/>
  <c r="K574"/>
  <c r="L573"/>
  <c r="L572"/>
  <c r="K571"/>
  <c r="K568"/>
  <c r="L567"/>
  <c r="L566"/>
  <c r="K566"/>
  <c r="L565"/>
  <c r="L564"/>
  <c r="K564"/>
  <c r="L560"/>
  <c r="L559"/>
  <c r="K559"/>
  <c r="L558"/>
  <c r="L557"/>
  <c r="K557"/>
  <c r="K555"/>
  <c r="K553"/>
  <c r="L552"/>
  <c r="L550"/>
  <c r="K549"/>
  <c r="L547"/>
  <c r="L546"/>
  <c r="K546"/>
  <c r="L545"/>
  <c r="L544"/>
  <c r="L543"/>
  <c r="K542"/>
  <c r="K541"/>
  <c r="L540"/>
  <c r="L539"/>
  <c r="K539"/>
  <c r="L538"/>
  <c r="L537"/>
  <c r="K537"/>
  <c r="L536"/>
  <c r="L535"/>
  <c r="K535"/>
  <c r="L534"/>
  <c r="L533"/>
  <c r="K533"/>
  <c r="L532"/>
  <c r="L531"/>
  <c r="K530"/>
  <c r="L529"/>
  <c r="L528"/>
  <c r="K527"/>
  <c r="L526"/>
  <c r="L525"/>
  <c r="K525"/>
  <c r="L524"/>
  <c r="L523"/>
  <c r="K523"/>
  <c r="L522"/>
  <c r="L521"/>
  <c r="K521"/>
  <c r="L520"/>
  <c r="L519"/>
  <c r="K519"/>
  <c r="L518"/>
  <c r="L517"/>
  <c r="K517"/>
  <c r="L516"/>
  <c r="L515"/>
  <c r="K515"/>
  <c r="L514"/>
  <c r="L513"/>
  <c r="K513"/>
  <c r="L512"/>
  <c r="L511"/>
  <c r="K511"/>
  <c r="L510"/>
  <c r="L509"/>
  <c r="L508"/>
  <c r="L507"/>
  <c r="K506"/>
  <c r="K501"/>
  <c r="K500"/>
  <c r="K499"/>
  <c r="L497"/>
  <c r="L496"/>
  <c r="L495"/>
  <c r="L494"/>
  <c r="K496"/>
  <c r="K495"/>
  <c r="K494"/>
  <c r="L493"/>
  <c r="L492"/>
  <c r="K492"/>
  <c r="L491"/>
  <c r="L490"/>
  <c r="K490"/>
  <c r="L488"/>
  <c r="L487"/>
  <c r="K487"/>
  <c r="L486"/>
  <c r="L485"/>
  <c r="K485"/>
  <c r="L484"/>
  <c r="L483"/>
  <c r="K483"/>
  <c r="L480"/>
  <c r="L479"/>
  <c r="L478"/>
  <c r="L477"/>
  <c r="K479"/>
  <c r="K478"/>
  <c r="K477"/>
  <c r="L475"/>
  <c r="L474"/>
  <c r="L473"/>
  <c r="L472"/>
  <c r="K474"/>
  <c r="K473"/>
  <c r="K472"/>
  <c r="L471"/>
  <c r="L470"/>
  <c r="L469"/>
  <c r="L468"/>
  <c r="K470"/>
  <c r="K469"/>
  <c r="K468"/>
  <c r="L467"/>
  <c r="L466"/>
  <c r="K466"/>
  <c r="L465"/>
  <c r="L464"/>
  <c r="K464"/>
  <c r="L461"/>
  <c r="L460"/>
  <c r="K460"/>
  <c r="L459"/>
  <c r="L458"/>
  <c r="K458"/>
  <c r="L457"/>
  <c r="L456"/>
  <c r="K456"/>
  <c r="L455"/>
  <c r="L454"/>
  <c r="K454"/>
  <c r="L453"/>
  <c r="L452"/>
  <c r="K451"/>
  <c r="L447"/>
  <c r="L446"/>
  <c r="K446"/>
  <c r="K444"/>
  <c r="L443"/>
  <c r="L442"/>
  <c r="L441"/>
  <c r="K441"/>
  <c r="L438"/>
  <c r="L437"/>
  <c r="K437"/>
  <c r="L436"/>
  <c r="L435"/>
  <c r="K435"/>
  <c r="L433"/>
  <c r="L432"/>
  <c r="K432"/>
  <c r="L431"/>
  <c r="L430"/>
  <c r="K430"/>
  <c r="K425"/>
  <c r="L424"/>
  <c r="L423"/>
  <c r="K423"/>
  <c r="L422"/>
  <c r="L421"/>
  <c r="K421"/>
  <c r="L420"/>
  <c r="L419"/>
  <c r="K419"/>
  <c r="L418"/>
  <c r="L417"/>
  <c r="K417"/>
  <c r="L416"/>
  <c r="L414"/>
  <c r="L413"/>
  <c r="K414"/>
  <c r="K413"/>
  <c r="L412"/>
  <c r="L411"/>
  <c r="K410"/>
  <c r="L409"/>
  <c r="L408"/>
  <c r="K408"/>
  <c r="L404"/>
  <c r="L403"/>
  <c r="K403"/>
  <c r="L401"/>
  <c r="K400"/>
  <c r="K397"/>
  <c r="L396"/>
  <c r="L395"/>
  <c r="L394"/>
  <c r="K393"/>
  <c r="K392"/>
  <c r="L390"/>
  <c r="L389"/>
  <c r="L388"/>
  <c r="L387"/>
  <c r="K389"/>
  <c r="K388"/>
  <c r="K387"/>
  <c r="L386"/>
  <c r="L385"/>
  <c r="K385"/>
  <c r="L384"/>
  <c r="L383"/>
  <c r="K383"/>
  <c r="K382"/>
  <c r="L381"/>
  <c r="L380"/>
  <c r="K380"/>
  <c r="L379"/>
  <c r="L378"/>
  <c r="K378"/>
  <c r="L377"/>
  <c r="L376"/>
  <c r="K376"/>
  <c r="L375"/>
  <c r="K373"/>
  <c r="L372"/>
  <c r="L371"/>
  <c r="K370"/>
  <c r="L362"/>
  <c r="L361"/>
  <c r="K360"/>
  <c r="L359"/>
  <c r="L358"/>
  <c r="K357"/>
  <c r="L356"/>
  <c r="L355"/>
  <c r="K355"/>
  <c r="L353"/>
  <c r="L352"/>
  <c r="K352"/>
  <c r="L351"/>
  <c r="L350"/>
  <c r="K350"/>
  <c r="K349"/>
  <c r="L340"/>
  <c r="L338"/>
  <c r="L337"/>
  <c r="L336"/>
  <c r="K338"/>
  <c r="K337"/>
  <c r="K336"/>
  <c r="L335"/>
  <c r="L334"/>
  <c r="K334"/>
  <c r="L333"/>
  <c r="L332"/>
  <c r="K332"/>
  <c r="L331"/>
  <c r="L330"/>
  <c r="K330"/>
  <c r="L329"/>
  <c r="L328"/>
  <c r="K327"/>
  <c r="L325"/>
  <c r="L324"/>
  <c r="K324"/>
  <c r="L323"/>
  <c r="L322"/>
  <c r="K321"/>
  <c r="L318"/>
  <c r="L317"/>
  <c r="K317"/>
  <c r="L316"/>
  <c r="L315"/>
  <c r="K315"/>
  <c r="L314"/>
  <c r="L313"/>
  <c r="L312"/>
  <c r="K313"/>
  <c r="L311"/>
  <c r="L310"/>
  <c r="K310"/>
  <c r="L309"/>
  <c r="L308"/>
  <c r="K308"/>
  <c r="L307"/>
  <c r="L306"/>
  <c r="K306"/>
  <c r="L304"/>
  <c r="L303"/>
  <c r="K303"/>
  <c r="L302"/>
  <c r="L301"/>
  <c r="K301"/>
  <c r="L300"/>
  <c r="L299"/>
  <c r="K299"/>
  <c r="L297"/>
  <c r="L296"/>
  <c r="K296"/>
  <c r="L295"/>
  <c r="L294"/>
  <c r="K294"/>
  <c r="L292"/>
  <c r="L291"/>
  <c r="K291"/>
  <c r="L290"/>
  <c r="L289"/>
  <c r="K289"/>
  <c r="L288"/>
  <c r="L287"/>
  <c r="K287"/>
  <c r="L285"/>
  <c r="L284"/>
  <c r="K284"/>
  <c r="L283"/>
  <c r="L282"/>
  <c r="K282"/>
  <c r="L281"/>
  <c r="L280"/>
  <c r="K280"/>
  <c r="L279"/>
  <c r="L278"/>
  <c r="K278"/>
  <c r="L274"/>
  <c r="L273"/>
  <c r="K273"/>
  <c r="L272"/>
  <c r="L271"/>
  <c r="L270"/>
  <c r="K269"/>
  <c r="L266"/>
  <c r="L265"/>
  <c r="L264"/>
  <c r="K265"/>
  <c r="K264"/>
  <c r="L263"/>
  <c r="L262"/>
  <c r="L261"/>
  <c r="K262"/>
  <c r="K261"/>
  <c r="L259"/>
  <c r="L258"/>
  <c r="K258"/>
  <c r="L257"/>
  <c r="L256"/>
  <c r="K256"/>
  <c r="L255"/>
  <c r="L254"/>
  <c r="K254"/>
  <c r="L252"/>
  <c r="L251"/>
  <c r="L250"/>
  <c r="K251"/>
  <c r="K250"/>
  <c r="L248"/>
  <c r="L247"/>
  <c r="L246"/>
  <c r="L245"/>
  <c r="K247"/>
  <c r="K246"/>
  <c r="K245"/>
  <c r="K240"/>
  <c r="K239"/>
  <c r="K238"/>
  <c r="L237"/>
  <c r="L236"/>
  <c r="L235"/>
  <c r="K236"/>
  <c r="K235"/>
  <c r="L234"/>
  <c r="L233"/>
  <c r="K233"/>
  <c r="L232"/>
  <c r="L231"/>
  <c r="K231"/>
  <c r="L230"/>
  <c r="L229"/>
  <c r="K229"/>
  <c r="L226"/>
  <c r="L225"/>
  <c r="K225"/>
  <c r="L224"/>
  <c r="L223"/>
  <c r="K223"/>
  <c r="K221"/>
  <c r="L220"/>
  <c r="L219"/>
  <c r="K219"/>
  <c r="L218"/>
  <c r="L217"/>
  <c r="K216"/>
  <c r="L214"/>
  <c r="L213"/>
  <c r="L212"/>
  <c r="K213"/>
  <c r="K212"/>
  <c r="L210"/>
  <c r="L209"/>
  <c r="L208"/>
  <c r="K209"/>
  <c r="K208"/>
  <c r="L207"/>
  <c r="L206"/>
  <c r="L205"/>
  <c r="K206"/>
  <c r="K205"/>
  <c r="K203"/>
  <c r="K202"/>
  <c r="L201"/>
  <c r="K199"/>
  <c r="K198"/>
  <c r="L197"/>
  <c r="L196"/>
  <c r="K196"/>
  <c r="L195"/>
  <c r="L194"/>
  <c r="K194"/>
  <c r="L193"/>
  <c r="L192"/>
  <c r="K192"/>
  <c r="L191"/>
  <c r="L190"/>
  <c r="K190"/>
  <c r="L189"/>
  <c r="L188"/>
  <c r="K188"/>
  <c r="L187"/>
  <c r="K185"/>
  <c r="L184"/>
  <c r="K182"/>
  <c r="L176"/>
  <c r="L175"/>
  <c r="K175"/>
  <c r="L174"/>
  <c r="L173"/>
  <c r="K173"/>
  <c r="L172"/>
  <c r="L171"/>
  <c r="K171"/>
  <c r="K169"/>
  <c r="L168"/>
  <c r="L167"/>
  <c r="K167"/>
  <c r="L166"/>
  <c r="L165"/>
  <c r="K165"/>
  <c r="K163"/>
  <c r="L162"/>
  <c r="L161"/>
  <c r="K161"/>
  <c r="L160"/>
  <c r="L159"/>
  <c r="L158"/>
  <c r="K157"/>
  <c r="L154"/>
  <c r="L153"/>
  <c r="L152"/>
  <c r="K153"/>
  <c r="K152"/>
  <c r="L148"/>
  <c r="L147"/>
  <c r="L146"/>
  <c r="K147"/>
  <c r="K146"/>
  <c r="L144"/>
  <c r="L143"/>
  <c r="K143"/>
  <c r="L142"/>
  <c r="L141"/>
  <c r="K141"/>
  <c r="L140"/>
  <c r="L139"/>
  <c r="K139"/>
  <c r="L138"/>
  <c r="L136"/>
  <c r="L133"/>
  <c r="L132"/>
  <c r="L131"/>
  <c r="K132"/>
  <c r="K131"/>
  <c r="L130"/>
  <c r="L129"/>
  <c r="K129"/>
  <c r="L128"/>
  <c r="L127"/>
  <c r="K127"/>
  <c r="L126"/>
  <c r="L125"/>
  <c r="L124"/>
  <c r="L123"/>
  <c r="K122"/>
  <c r="L119"/>
  <c r="L118"/>
  <c r="K118"/>
  <c r="L117"/>
  <c r="L116"/>
  <c r="K116"/>
  <c r="L115"/>
  <c r="L114"/>
  <c r="K114"/>
  <c r="L107"/>
  <c r="L106"/>
  <c r="K106"/>
  <c r="L105"/>
  <c r="L104"/>
  <c r="K104"/>
  <c r="L102"/>
  <c r="L101"/>
  <c r="K101"/>
  <c r="L100"/>
  <c r="L99"/>
  <c r="K99"/>
  <c r="K96"/>
  <c r="L95"/>
  <c r="L94"/>
  <c r="K94"/>
  <c r="L93"/>
  <c r="L92"/>
  <c r="K92"/>
  <c r="L88"/>
  <c r="L87"/>
  <c r="L86"/>
  <c r="K87"/>
  <c r="K86"/>
  <c r="L85"/>
  <c r="L84"/>
  <c r="K84"/>
  <c r="L83"/>
  <c r="L82"/>
  <c r="K82"/>
  <c r="L81"/>
  <c r="L80"/>
  <c r="K80"/>
  <c r="K71"/>
  <c r="L70"/>
  <c r="L69"/>
  <c r="L68"/>
  <c r="L67"/>
  <c r="K66"/>
  <c r="L65"/>
  <c r="L64"/>
  <c r="K64"/>
  <c r="L63"/>
  <c r="L62"/>
  <c r="K62"/>
  <c r="K60"/>
  <c r="L58"/>
  <c r="L57"/>
  <c r="K57"/>
  <c r="L56"/>
  <c r="L55"/>
  <c r="K55"/>
  <c r="K53"/>
  <c r="K51"/>
  <c r="L50"/>
  <c r="L49"/>
  <c r="K48"/>
  <c r="L45"/>
  <c r="L44"/>
  <c r="K44"/>
  <c r="L43"/>
  <c r="L42"/>
  <c r="K42"/>
  <c r="L41"/>
  <c r="L40"/>
  <c r="K40"/>
  <c r="L39"/>
  <c r="L38"/>
  <c r="K38"/>
  <c r="L36"/>
  <c r="L35"/>
  <c r="K35"/>
  <c r="L34"/>
  <c r="L33"/>
  <c r="K33"/>
  <c r="L32"/>
  <c r="L31"/>
  <c r="L30"/>
  <c r="K29"/>
  <c r="L27"/>
  <c r="L26"/>
  <c r="K26"/>
  <c r="L25"/>
  <c r="L24"/>
  <c r="K24"/>
  <c r="L21"/>
  <c r="L20"/>
  <c r="K20"/>
  <c r="L19"/>
  <c r="L18"/>
  <c r="K18"/>
  <c r="L17"/>
  <c r="L16"/>
  <c r="K16"/>
  <c r="L15"/>
  <c r="L14"/>
  <c r="K14"/>
  <c r="E282"/>
  <c r="E284"/>
  <c r="D284"/>
  <c r="D282"/>
  <c r="F314"/>
  <c r="F313"/>
  <c r="F318"/>
  <c r="F317"/>
  <c r="F590"/>
  <c r="F589"/>
  <c r="F582"/>
  <c r="F581"/>
  <c r="F580"/>
  <c r="F579"/>
  <c r="F573"/>
  <c r="F572"/>
  <c r="F567"/>
  <c r="F566"/>
  <c r="F565"/>
  <c r="F560"/>
  <c r="F559"/>
  <c r="F558"/>
  <c r="F557"/>
  <c r="F552"/>
  <c r="F550"/>
  <c r="F547"/>
  <c r="F546"/>
  <c r="F545"/>
  <c r="F544"/>
  <c r="F543"/>
  <c r="F540"/>
  <c r="F539"/>
  <c r="F538"/>
  <c r="F537"/>
  <c r="F536"/>
  <c r="F535"/>
  <c r="F534"/>
  <c r="F532"/>
  <c r="F531"/>
  <c r="F529"/>
  <c r="F528"/>
  <c r="F526"/>
  <c r="F525"/>
  <c r="F524"/>
  <c r="F523"/>
  <c r="F522"/>
  <c r="F521"/>
  <c r="F518"/>
  <c r="F517"/>
  <c r="F520"/>
  <c r="F519"/>
  <c r="F516"/>
  <c r="F514"/>
  <c r="F513"/>
  <c r="F512"/>
  <c r="F511"/>
  <c r="F510"/>
  <c r="F509"/>
  <c r="F508"/>
  <c r="F497"/>
  <c r="F496"/>
  <c r="F495"/>
  <c r="F494"/>
  <c r="F493"/>
  <c r="F492"/>
  <c r="F491"/>
  <c r="F488"/>
  <c r="F487"/>
  <c r="F486"/>
  <c r="F485"/>
  <c r="F484"/>
  <c r="F483"/>
  <c r="F480"/>
  <c r="F479"/>
  <c r="F478"/>
  <c r="F477"/>
  <c r="F475"/>
  <c r="F467"/>
  <c r="F466"/>
  <c r="F461"/>
  <c r="F460"/>
  <c r="F458"/>
  <c r="F457"/>
  <c r="F455"/>
  <c r="F454"/>
  <c r="F452"/>
  <c r="F447"/>
  <c r="F443"/>
  <c r="F442"/>
  <c r="F438"/>
  <c r="F436"/>
  <c r="F435"/>
  <c r="F433"/>
  <c r="F432"/>
  <c r="F431"/>
  <c r="F430"/>
  <c r="F427"/>
  <c r="F426"/>
  <c r="F424"/>
  <c r="F416"/>
  <c r="F412"/>
  <c r="F411"/>
  <c r="F409"/>
  <c r="F404"/>
  <c r="F403"/>
  <c r="F401"/>
  <c r="F396"/>
  <c r="F395"/>
  <c r="F394"/>
  <c r="F390"/>
  <c r="F389"/>
  <c r="F388"/>
  <c r="F387"/>
  <c r="F386"/>
  <c r="F385"/>
  <c r="F384"/>
  <c r="F381"/>
  <c r="F380"/>
  <c r="F379"/>
  <c r="F378"/>
  <c r="F377"/>
  <c r="F376"/>
  <c r="F375"/>
  <c r="F372"/>
  <c r="F371"/>
  <c r="F362"/>
  <c r="F361"/>
  <c r="F359"/>
  <c r="F358"/>
  <c r="F356"/>
  <c r="F355"/>
  <c r="F353"/>
  <c r="F352"/>
  <c r="F340"/>
  <c r="F338"/>
  <c r="F337"/>
  <c r="F336"/>
  <c r="E338"/>
  <c r="E337"/>
  <c r="E336"/>
  <c r="F335"/>
  <c r="F333"/>
  <c r="F332"/>
  <c r="F331"/>
  <c r="F330"/>
  <c r="F329"/>
  <c r="F328"/>
  <c r="F325"/>
  <c r="F324"/>
  <c r="F322"/>
  <c r="F321"/>
  <c r="F316"/>
  <c r="F315"/>
  <c r="F311"/>
  <c r="F310"/>
  <c r="F309"/>
  <c r="F308"/>
  <c r="F306"/>
  <c r="F304"/>
  <c r="F302"/>
  <c r="F301"/>
  <c r="F300"/>
  <c r="F299"/>
  <c r="F297"/>
  <c r="F296"/>
  <c r="F290"/>
  <c r="F289"/>
  <c r="F288"/>
  <c r="F285"/>
  <c r="F284"/>
  <c r="F283"/>
  <c r="F282"/>
  <c r="F281"/>
  <c r="F280"/>
  <c r="F279"/>
  <c r="F278"/>
  <c r="F274"/>
  <c r="F272"/>
  <c r="F271"/>
  <c r="F270"/>
  <c r="F266"/>
  <c r="F265"/>
  <c r="F264"/>
  <c r="F263"/>
  <c r="F259"/>
  <c r="F258"/>
  <c r="F257"/>
  <c r="F255"/>
  <c r="F254"/>
  <c r="F252"/>
  <c r="F251"/>
  <c r="F250"/>
  <c r="F248"/>
  <c r="F237"/>
  <c r="F236"/>
  <c r="F235"/>
  <c r="F234"/>
  <c r="F233"/>
  <c r="F232"/>
  <c r="F231"/>
  <c r="F230"/>
  <c r="F226"/>
  <c r="F225"/>
  <c r="F224"/>
  <c r="F223"/>
  <c r="F220"/>
  <c r="F219"/>
  <c r="F218"/>
  <c r="F217"/>
  <c r="F214"/>
  <c r="F213"/>
  <c r="F212"/>
  <c r="F210"/>
  <c r="F209"/>
  <c r="F208"/>
  <c r="F207"/>
  <c r="F201"/>
  <c r="F197"/>
  <c r="F196"/>
  <c r="F195"/>
  <c r="F194"/>
  <c r="F193"/>
  <c r="F191"/>
  <c r="F190"/>
  <c r="F189"/>
  <c r="F188"/>
  <c r="F187"/>
  <c r="F184"/>
  <c r="F176"/>
  <c r="F174"/>
  <c r="F173"/>
  <c r="F172"/>
  <c r="F171"/>
  <c r="F168"/>
  <c r="F167"/>
  <c r="F166"/>
  <c r="F162"/>
  <c r="F161"/>
  <c r="F160"/>
  <c r="F159"/>
  <c r="F158"/>
  <c r="F154"/>
  <c r="F153"/>
  <c r="F152"/>
  <c r="F148"/>
  <c r="F147"/>
  <c r="F144"/>
  <c r="F142"/>
  <c r="F141"/>
  <c r="F140"/>
  <c r="F139"/>
  <c r="F138"/>
  <c r="F136"/>
  <c r="F133"/>
  <c r="F130"/>
  <c r="F129"/>
  <c r="F128"/>
  <c r="F127"/>
  <c r="F126"/>
  <c r="F125"/>
  <c r="F124"/>
  <c r="F123"/>
  <c r="F119"/>
  <c r="F118"/>
  <c r="F117"/>
  <c r="F115"/>
  <c r="F114"/>
  <c r="F107"/>
  <c r="F106"/>
  <c r="F105"/>
  <c r="F102"/>
  <c r="F100"/>
  <c r="F99"/>
  <c r="F98"/>
  <c r="F97"/>
  <c r="F95"/>
  <c r="F94"/>
  <c r="F93"/>
  <c r="F92"/>
  <c r="F88"/>
  <c r="F85"/>
  <c r="F83"/>
  <c r="F81"/>
  <c r="F80"/>
  <c r="F70"/>
  <c r="F69"/>
  <c r="F68"/>
  <c r="F67"/>
  <c r="F65"/>
  <c r="F64"/>
  <c r="F63"/>
  <c r="F58"/>
  <c r="F57"/>
  <c r="F56"/>
  <c r="F55"/>
  <c r="F50"/>
  <c r="F49"/>
  <c r="F45"/>
  <c r="F44"/>
  <c r="F43"/>
  <c r="F41"/>
  <c r="F40"/>
  <c r="F39"/>
  <c r="F38"/>
  <c r="F36"/>
  <c r="F35"/>
  <c r="F34"/>
  <c r="F33"/>
  <c r="F32"/>
  <c r="F31"/>
  <c r="F30"/>
  <c r="F27"/>
  <c r="F21"/>
  <c r="F20"/>
  <c r="F19"/>
  <c r="F18"/>
  <c r="F17"/>
  <c r="F15"/>
  <c r="E589"/>
  <c r="E581"/>
  <c r="E579"/>
  <c r="E577"/>
  <c r="E576"/>
  <c r="E574"/>
  <c r="E571"/>
  <c r="E568"/>
  <c r="E566"/>
  <c r="F564"/>
  <c r="E564"/>
  <c r="E559"/>
  <c r="E557"/>
  <c r="E555"/>
  <c r="E553"/>
  <c r="E549"/>
  <c r="E546"/>
  <c r="E542"/>
  <c r="E539"/>
  <c r="E537"/>
  <c r="E535"/>
  <c r="F533"/>
  <c r="E533"/>
  <c r="E530"/>
  <c r="E527"/>
  <c r="E525"/>
  <c r="E523"/>
  <c r="E521"/>
  <c r="E519"/>
  <c r="E517"/>
  <c r="F515"/>
  <c r="E515"/>
  <c r="E513"/>
  <c r="E511"/>
  <c r="E506"/>
  <c r="E501"/>
  <c r="E500"/>
  <c r="E499"/>
  <c r="E496"/>
  <c r="E495"/>
  <c r="E494"/>
  <c r="E492"/>
  <c r="F490"/>
  <c r="E490"/>
  <c r="E487"/>
  <c r="E485"/>
  <c r="E483"/>
  <c r="E479"/>
  <c r="E478"/>
  <c r="E477"/>
  <c r="F474"/>
  <c r="F473"/>
  <c r="F472"/>
  <c r="E474"/>
  <c r="E473"/>
  <c r="E472"/>
  <c r="E470"/>
  <c r="E469"/>
  <c r="E468"/>
  <c r="E466"/>
  <c r="E464"/>
  <c r="E460"/>
  <c r="E458"/>
  <c r="F456"/>
  <c r="E456"/>
  <c r="E454"/>
  <c r="E451"/>
  <c r="F446"/>
  <c r="E446"/>
  <c r="E444"/>
  <c r="E441"/>
  <c r="F437"/>
  <c r="E437"/>
  <c r="E435"/>
  <c r="E432"/>
  <c r="E430"/>
  <c r="F423"/>
  <c r="E423"/>
  <c r="E421"/>
  <c r="E419"/>
  <c r="E417"/>
  <c r="F414"/>
  <c r="F413"/>
  <c r="E414"/>
  <c r="E413"/>
  <c r="E410"/>
  <c r="F408"/>
  <c r="E408"/>
  <c r="E403"/>
  <c r="E400"/>
  <c r="E397"/>
  <c r="E393"/>
  <c r="E389"/>
  <c r="E388"/>
  <c r="E387"/>
  <c r="E385"/>
  <c r="F383"/>
  <c r="E383"/>
  <c r="E380"/>
  <c r="E378"/>
  <c r="E376"/>
  <c r="E373"/>
  <c r="E370"/>
  <c r="E360"/>
  <c r="E357"/>
  <c r="E355"/>
  <c r="E352"/>
  <c r="E350"/>
  <c r="F334"/>
  <c r="E334"/>
  <c r="E332"/>
  <c r="E330"/>
  <c r="E327"/>
  <c r="E324"/>
  <c r="E321"/>
  <c r="E320"/>
  <c r="E317"/>
  <c r="E315"/>
  <c r="E313"/>
  <c r="E308"/>
  <c r="E306"/>
  <c r="F303"/>
  <c r="E303"/>
  <c r="E301"/>
  <c r="E299"/>
  <c r="E296"/>
  <c r="F294"/>
  <c r="E294"/>
  <c r="E291"/>
  <c r="E289"/>
  <c r="F287"/>
  <c r="E287"/>
  <c r="E280"/>
  <c r="E278"/>
  <c r="F273"/>
  <c r="E273"/>
  <c r="E269"/>
  <c r="E265"/>
  <c r="E264"/>
  <c r="F262"/>
  <c r="F261"/>
  <c r="E262"/>
  <c r="E261"/>
  <c r="E258"/>
  <c r="F256"/>
  <c r="E256"/>
  <c r="E254"/>
  <c r="E251"/>
  <c r="E250"/>
  <c r="F247"/>
  <c r="F246"/>
  <c r="F245"/>
  <c r="E247"/>
  <c r="E246"/>
  <c r="E245"/>
  <c r="E240"/>
  <c r="E239"/>
  <c r="E238"/>
  <c r="E236"/>
  <c r="E235"/>
  <c r="E233"/>
  <c r="E231"/>
  <c r="F229"/>
  <c r="E229"/>
  <c r="E225"/>
  <c r="E223"/>
  <c r="E221"/>
  <c r="E219"/>
  <c r="E216"/>
  <c r="E213"/>
  <c r="E212"/>
  <c r="E209"/>
  <c r="E208"/>
  <c r="F206"/>
  <c r="F205"/>
  <c r="E206"/>
  <c r="E205"/>
  <c r="E203"/>
  <c r="E202"/>
  <c r="E199"/>
  <c r="E198"/>
  <c r="E196"/>
  <c r="E194"/>
  <c r="F192"/>
  <c r="E192"/>
  <c r="E190"/>
  <c r="E188"/>
  <c r="E185"/>
  <c r="E182"/>
  <c r="F175"/>
  <c r="E175"/>
  <c r="E173"/>
  <c r="E171"/>
  <c r="E169"/>
  <c r="E167"/>
  <c r="F165"/>
  <c r="E165"/>
  <c r="E163"/>
  <c r="E161"/>
  <c r="E157"/>
  <c r="E153"/>
  <c r="E152"/>
  <c r="E147"/>
  <c r="E146"/>
  <c r="F143"/>
  <c r="E143"/>
  <c r="E141"/>
  <c r="E139"/>
  <c r="F132"/>
  <c r="F131"/>
  <c r="E132"/>
  <c r="E131"/>
  <c r="E129"/>
  <c r="E127"/>
  <c r="E122"/>
  <c r="E118"/>
  <c r="F116"/>
  <c r="E116"/>
  <c r="E114"/>
  <c r="E106"/>
  <c r="F104"/>
  <c r="E104"/>
  <c r="F101"/>
  <c r="E101"/>
  <c r="E99"/>
  <c r="E96"/>
  <c r="E94"/>
  <c r="E92"/>
  <c r="F87"/>
  <c r="F86"/>
  <c r="E87"/>
  <c r="E86"/>
  <c r="F84"/>
  <c r="E84"/>
  <c r="F82"/>
  <c r="E82"/>
  <c r="E80"/>
  <c r="E71"/>
  <c r="E66"/>
  <c r="E64"/>
  <c r="F62"/>
  <c r="E62"/>
  <c r="E60"/>
  <c r="E57"/>
  <c r="E55"/>
  <c r="E53"/>
  <c r="E51"/>
  <c r="E48"/>
  <c r="E44"/>
  <c r="F42"/>
  <c r="E42"/>
  <c r="E40"/>
  <c r="E38"/>
  <c r="E35"/>
  <c r="E33"/>
  <c r="E29"/>
  <c r="F26"/>
  <c r="E26"/>
  <c r="E24"/>
  <c r="E20"/>
  <c r="E18"/>
  <c r="F16"/>
  <c r="E16"/>
  <c r="F14"/>
  <c r="E14"/>
  <c r="E13"/>
  <c r="E434"/>
  <c r="F434"/>
  <c r="L451"/>
  <c r="I463"/>
  <c r="I462"/>
  <c r="F357"/>
  <c r="L269"/>
  <c r="L268"/>
  <c r="L267"/>
  <c r="L571"/>
  <c r="K91"/>
  <c r="E228"/>
  <c r="K28"/>
  <c r="E382"/>
  <c r="E563"/>
  <c r="F360"/>
  <c r="F530"/>
  <c r="F571"/>
  <c r="I542"/>
  <c r="I541"/>
  <c r="H563"/>
  <c r="F66"/>
  <c r="F228"/>
  <c r="F320"/>
  <c r="F370"/>
  <c r="F441"/>
  <c r="K121"/>
  <c r="K120"/>
  <c r="K482"/>
  <c r="I122"/>
  <c r="I121"/>
  <c r="H382"/>
  <c r="I393"/>
  <c r="I441"/>
  <c r="H482"/>
  <c r="H489"/>
  <c r="F354"/>
  <c r="K320"/>
  <c r="K440"/>
  <c r="K439"/>
  <c r="H13"/>
  <c r="H407"/>
  <c r="K253"/>
  <c r="K249"/>
  <c r="K576"/>
  <c r="I286"/>
  <c r="I571"/>
  <c r="F122"/>
  <c r="F121"/>
  <c r="F120"/>
  <c r="F393"/>
  <c r="F527"/>
  <c r="F542"/>
  <c r="K13"/>
  <c r="L122"/>
  <c r="L434"/>
  <c r="I13"/>
  <c r="I29"/>
  <c r="I28"/>
  <c r="I157"/>
  <c r="H228"/>
  <c r="H227"/>
  <c r="H312"/>
  <c r="I321"/>
  <c r="I320"/>
  <c r="I370"/>
  <c r="F216"/>
  <c r="F269"/>
  <c r="F268"/>
  <c r="F267"/>
  <c r="L13"/>
  <c r="L48"/>
  <c r="L277"/>
  <c r="K293"/>
  <c r="K312"/>
  <c r="K399"/>
  <c r="L530"/>
  <c r="H28"/>
  <c r="I48"/>
  <c r="I216"/>
  <c r="I253"/>
  <c r="I312"/>
  <c r="I360"/>
  <c r="I354"/>
  <c r="H399"/>
  <c r="H391"/>
  <c r="H434"/>
  <c r="H440"/>
  <c r="H439"/>
  <c r="H576"/>
  <c r="I363"/>
  <c r="E227"/>
  <c r="F293"/>
  <c r="E145"/>
  <c r="I260"/>
  <c r="E260"/>
  <c r="L260"/>
  <c r="H120"/>
  <c r="H145"/>
  <c r="H298"/>
  <c r="H108"/>
  <c r="F29"/>
  <c r="F28"/>
  <c r="E47"/>
  <c r="E37"/>
  <c r="L228"/>
  <c r="L227"/>
  <c r="K260"/>
  <c r="E103"/>
  <c r="E482"/>
  <c r="E481"/>
  <c r="E476"/>
  <c r="F48"/>
  <c r="F298"/>
  <c r="F410"/>
  <c r="K37"/>
  <c r="K135"/>
  <c r="K134"/>
  <c r="L157"/>
  <c r="L216"/>
  <c r="K277"/>
  <c r="L327"/>
  <c r="L326"/>
  <c r="K354"/>
  <c r="K348"/>
  <c r="L370"/>
  <c r="I338"/>
  <c r="I337"/>
  <c r="I336"/>
  <c r="E113"/>
  <c r="E450"/>
  <c r="E449"/>
  <c r="E489"/>
  <c r="L29"/>
  <c r="L28"/>
  <c r="K59"/>
  <c r="K103"/>
  <c r="K145"/>
  <c r="L253"/>
  <c r="L249"/>
  <c r="L244"/>
  <c r="K286"/>
  <c r="H113"/>
  <c r="I146"/>
  <c r="I145"/>
  <c r="H548"/>
  <c r="I108"/>
  <c r="E91"/>
  <c r="E121"/>
  <c r="E120"/>
  <c r="F37"/>
  <c r="F113"/>
  <c r="F135"/>
  <c r="F134"/>
  <c r="E277"/>
  <c r="E293"/>
  <c r="E354"/>
  <c r="E463"/>
  <c r="E462"/>
  <c r="F96"/>
  <c r="F91"/>
  <c r="F157"/>
  <c r="F305"/>
  <c r="F327"/>
  <c r="F326"/>
  <c r="K47"/>
  <c r="L96"/>
  <c r="L91"/>
  <c r="L103"/>
  <c r="K113"/>
  <c r="K90"/>
  <c r="L121"/>
  <c r="L120"/>
  <c r="K181"/>
  <c r="K180"/>
  <c r="K228"/>
  <c r="K227"/>
  <c r="L286"/>
  <c r="L305"/>
  <c r="L410"/>
  <c r="L407"/>
  <c r="I37"/>
  <c r="H91"/>
  <c r="K298"/>
  <c r="L349"/>
  <c r="L360"/>
  <c r="L382"/>
  <c r="K391"/>
  <c r="L425"/>
  <c r="L506"/>
  <c r="K505"/>
  <c r="K563"/>
  <c r="H47"/>
  <c r="I103"/>
  <c r="H135"/>
  <c r="H134"/>
  <c r="I249"/>
  <c r="I277"/>
  <c r="H293"/>
  <c r="H349"/>
  <c r="H348"/>
  <c r="I349"/>
  <c r="H354"/>
  <c r="H369"/>
  <c r="I407"/>
  <c r="H463"/>
  <c r="H462"/>
  <c r="K305"/>
  <c r="L321"/>
  <c r="L320"/>
  <c r="K326"/>
  <c r="L357"/>
  <c r="L354"/>
  <c r="K450"/>
  <c r="K449"/>
  <c r="K489"/>
  <c r="L527"/>
  <c r="K591"/>
  <c r="H37"/>
  <c r="I66"/>
  <c r="I269"/>
  <c r="I268"/>
  <c r="I267"/>
  <c r="H277"/>
  <c r="H286"/>
  <c r="I489"/>
  <c r="I527"/>
  <c r="H591"/>
  <c r="K369"/>
  <c r="L393"/>
  <c r="K463"/>
  <c r="K462"/>
  <c r="L489"/>
  <c r="L542"/>
  <c r="L541"/>
  <c r="H59"/>
  <c r="H46"/>
  <c r="I113"/>
  <c r="I135"/>
  <c r="I134"/>
  <c r="H181"/>
  <c r="H180"/>
  <c r="H253"/>
  <c r="H249"/>
  <c r="H244"/>
  <c r="H305"/>
  <c r="H425"/>
  <c r="I451"/>
  <c r="I450"/>
  <c r="I449"/>
  <c r="I448"/>
  <c r="H450"/>
  <c r="H449"/>
  <c r="H12"/>
  <c r="I91"/>
  <c r="I120"/>
  <c r="H505"/>
  <c r="H215"/>
  <c r="H211"/>
  <c r="H368"/>
  <c r="I382"/>
  <c r="I482"/>
  <c r="I481"/>
  <c r="I476"/>
  <c r="H326"/>
  <c r="H319"/>
  <c r="I228"/>
  <c r="I227"/>
  <c r="I293"/>
  <c r="I298"/>
  <c r="I326"/>
  <c r="I434"/>
  <c r="H156"/>
  <c r="H155"/>
  <c r="I425"/>
  <c r="L37"/>
  <c r="L113"/>
  <c r="K215"/>
  <c r="K211"/>
  <c r="L293"/>
  <c r="K434"/>
  <c r="L463"/>
  <c r="L462"/>
  <c r="L135"/>
  <c r="L134"/>
  <c r="L66"/>
  <c r="L145"/>
  <c r="K156"/>
  <c r="K155"/>
  <c r="K268"/>
  <c r="K267"/>
  <c r="L298"/>
  <c r="K407"/>
  <c r="K406"/>
  <c r="K405"/>
  <c r="L450"/>
  <c r="L449"/>
  <c r="L482"/>
  <c r="K368"/>
  <c r="K548"/>
  <c r="E591"/>
  <c r="E541"/>
  <c r="E548"/>
  <c r="F541"/>
  <c r="E505"/>
  <c r="F482"/>
  <c r="F489"/>
  <c r="F425"/>
  <c r="E407"/>
  <c r="E399"/>
  <c r="E425"/>
  <c r="F382"/>
  <c r="E349"/>
  <c r="E348"/>
  <c r="E369"/>
  <c r="E312"/>
  <c r="E326"/>
  <c r="E319"/>
  <c r="F312"/>
  <c r="E305"/>
  <c r="E298"/>
  <c r="F277"/>
  <c r="F260"/>
  <c r="E268"/>
  <c r="E267"/>
  <c r="E286"/>
  <c r="E253"/>
  <c r="E249"/>
  <c r="F227"/>
  <c r="F253"/>
  <c r="F249"/>
  <c r="E215"/>
  <c r="E211"/>
  <c r="E181"/>
  <c r="E180"/>
  <c r="E156"/>
  <c r="E155"/>
  <c r="F103"/>
  <c r="E135"/>
  <c r="E134"/>
  <c r="F146"/>
  <c r="F145"/>
  <c r="E59"/>
  <c r="E46"/>
  <c r="E28"/>
  <c r="E440"/>
  <c r="E439"/>
  <c r="E392"/>
  <c r="E391"/>
  <c r="L304" i="14"/>
  <c r="M304"/>
  <c r="N1066"/>
  <c r="N1065"/>
  <c r="N1064"/>
  <c r="N1063"/>
  <c r="M1065"/>
  <c r="M1064"/>
  <c r="M1063"/>
  <c r="N1062"/>
  <c r="N1061"/>
  <c r="N1060"/>
  <c r="N1059"/>
  <c r="M1061"/>
  <c r="M1060"/>
  <c r="M1059"/>
  <c r="N1055"/>
  <c r="N1054"/>
  <c r="M1054"/>
  <c r="N1053"/>
  <c r="N1052"/>
  <c r="M1052"/>
  <c r="N1050"/>
  <c r="N1049"/>
  <c r="N1048"/>
  <c r="M1047"/>
  <c r="M1046"/>
  <c r="M1045"/>
  <c r="N1044"/>
  <c r="N1043"/>
  <c r="M1042"/>
  <c r="M1041"/>
  <c r="M1040"/>
  <c r="N1038"/>
  <c r="N1037"/>
  <c r="N1036"/>
  <c r="N1033"/>
  <c r="N1032"/>
  <c r="N1031"/>
  <c r="M1036"/>
  <c r="N1035"/>
  <c r="N1034"/>
  <c r="M1034"/>
  <c r="N1029"/>
  <c r="N1028"/>
  <c r="M1028"/>
  <c r="N1027"/>
  <c r="N1026"/>
  <c r="N1025"/>
  <c r="M1024"/>
  <c r="M1023"/>
  <c r="M1022"/>
  <c r="M1021"/>
  <c r="M1020"/>
  <c r="N1016"/>
  <c r="N1015"/>
  <c r="M1014"/>
  <c r="M1013"/>
  <c r="M1012"/>
  <c r="M1011"/>
  <c r="M1010"/>
  <c r="N1009"/>
  <c r="N1008"/>
  <c r="N1007"/>
  <c r="N1006"/>
  <c r="M1008"/>
  <c r="M1007"/>
  <c r="M1006"/>
  <c r="N1005"/>
  <c r="N1004"/>
  <c r="M1004"/>
  <c r="N1003"/>
  <c r="N1002"/>
  <c r="M1002"/>
  <c r="N993"/>
  <c r="M993"/>
  <c r="N992"/>
  <c r="N991"/>
  <c r="M991"/>
  <c r="N990"/>
  <c r="N989"/>
  <c r="M989"/>
  <c r="N988"/>
  <c r="N987"/>
  <c r="M987"/>
  <c r="N986"/>
  <c r="N985"/>
  <c r="M984"/>
  <c r="N983"/>
  <c r="N982"/>
  <c r="M982"/>
  <c r="N978"/>
  <c r="N977"/>
  <c r="N976"/>
  <c r="N975"/>
  <c r="N974"/>
  <c r="M977"/>
  <c r="M976"/>
  <c r="M975"/>
  <c r="M974"/>
  <c r="N972"/>
  <c r="N971"/>
  <c r="N970"/>
  <c r="N969"/>
  <c r="N968"/>
  <c r="N967"/>
  <c r="M971"/>
  <c r="M970"/>
  <c r="M969"/>
  <c r="M968"/>
  <c r="M967"/>
  <c r="N965"/>
  <c r="N964"/>
  <c r="N963"/>
  <c r="N962"/>
  <c r="N961"/>
  <c r="N960"/>
  <c r="N959"/>
  <c r="M964"/>
  <c r="M963"/>
  <c r="M962"/>
  <c r="M961"/>
  <c r="M960"/>
  <c r="M959"/>
  <c r="N958"/>
  <c r="N957"/>
  <c r="N956"/>
  <c r="N955"/>
  <c r="N954"/>
  <c r="N953"/>
  <c r="M957"/>
  <c r="M956"/>
  <c r="M955"/>
  <c r="M954"/>
  <c r="M953"/>
  <c r="N952"/>
  <c r="N951"/>
  <c r="N950"/>
  <c r="N949"/>
  <c r="N948"/>
  <c r="M951"/>
  <c r="M950"/>
  <c r="M949"/>
  <c r="M948"/>
  <c r="N947"/>
  <c r="N946"/>
  <c r="N945"/>
  <c r="N944"/>
  <c r="N943"/>
  <c r="M946"/>
  <c r="M945"/>
  <c r="M944"/>
  <c r="M943"/>
  <c r="N941"/>
  <c r="N940"/>
  <c r="N939"/>
  <c r="N938"/>
  <c r="N937"/>
  <c r="N936"/>
  <c r="M940"/>
  <c r="M939"/>
  <c r="M938"/>
  <c r="M937"/>
  <c r="M936"/>
  <c r="N934"/>
  <c r="N933"/>
  <c r="N932"/>
  <c r="N931"/>
  <c r="N930"/>
  <c r="N929"/>
  <c r="N928"/>
  <c r="M933"/>
  <c r="M932"/>
  <c r="M931"/>
  <c r="M930"/>
  <c r="M929"/>
  <c r="M928"/>
  <c r="N925"/>
  <c r="N924"/>
  <c r="N923"/>
  <c r="M924"/>
  <c r="M923"/>
  <c r="N922"/>
  <c r="N921"/>
  <c r="N920"/>
  <c r="M921"/>
  <c r="M920"/>
  <c r="N919"/>
  <c r="N918"/>
  <c r="M917"/>
  <c r="M916"/>
  <c r="N913"/>
  <c r="N912"/>
  <c r="M912"/>
  <c r="N911"/>
  <c r="N910"/>
  <c r="N909"/>
  <c r="M908"/>
  <c r="M907"/>
  <c r="M906"/>
  <c r="N905"/>
  <c r="N904"/>
  <c r="M904"/>
  <c r="M901"/>
  <c r="N896"/>
  <c r="N895"/>
  <c r="M895"/>
  <c r="N894"/>
  <c r="N893"/>
  <c r="M893"/>
  <c r="N892"/>
  <c r="N891"/>
  <c r="M891"/>
  <c r="N890"/>
  <c r="N889"/>
  <c r="M889"/>
  <c r="N888"/>
  <c r="N887"/>
  <c r="M887"/>
  <c r="N886"/>
  <c r="N885"/>
  <c r="M885"/>
  <c r="N882"/>
  <c r="N881"/>
  <c r="M881"/>
  <c r="N880"/>
  <c r="N879"/>
  <c r="M879"/>
  <c r="N878"/>
  <c r="N877"/>
  <c r="M877"/>
  <c r="N871"/>
  <c r="N870"/>
  <c r="M870"/>
  <c r="N869"/>
  <c r="N868"/>
  <c r="M868"/>
  <c r="N866"/>
  <c r="N865"/>
  <c r="M865"/>
  <c r="N864"/>
  <c r="N863"/>
  <c r="M863"/>
  <c r="N861"/>
  <c r="N860"/>
  <c r="M860"/>
  <c r="N859"/>
  <c r="N858"/>
  <c r="M858"/>
  <c r="N856"/>
  <c r="N855"/>
  <c r="M855"/>
  <c r="N854"/>
  <c r="N853"/>
  <c r="M853"/>
  <c r="M846"/>
  <c r="M845"/>
  <c r="M844"/>
  <c r="N840"/>
  <c r="N839"/>
  <c r="N838"/>
  <c r="M839"/>
  <c r="M838"/>
  <c r="M837"/>
  <c r="N834"/>
  <c r="N833"/>
  <c r="N832"/>
  <c r="N831"/>
  <c r="N830"/>
  <c r="N829"/>
  <c r="M833"/>
  <c r="M832"/>
  <c r="M831"/>
  <c r="M830"/>
  <c r="M829"/>
  <c r="N828"/>
  <c r="N827"/>
  <c r="N826"/>
  <c r="N825"/>
  <c r="M827"/>
  <c r="M826"/>
  <c r="M825"/>
  <c r="N824"/>
  <c r="N823"/>
  <c r="N822"/>
  <c r="N821"/>
  <c r="M823"/>
  <c r="M822"/>
  <c r="M821"/>
  <c r="N817"/>
  <c r="N816"/>
  <c r="M816"/>
  <c r="N815"/>
  <c r="N814"/>
  <c r="N813"/>
  <c r="N812"/>
  <c r="M811"/>
  <c r="M810"/>
  <c r="N805"/>
  <c r="N804"/>
  <c r="N803"/>
  <c r="N802"/>
  <c r="N801"/>
  <c r="N800"/>
  <c r="N799"/>
  <c r="M804"/>
  <c r="M803"/>
  <c r="M802"/>
  <c r="M801"/>
  <c r="M800"/>
  <c r="M799"/>
  <c r="N796"/>
  <c r="N795"/>
  <c r="M795"/>
  <c r="N794"/>
  <c r="N793"/>
  <c r="M793"/>
  <c r="N787"/>
  <c r="N786"/>
  <c r="N785"/>
  <c r="N784"/>
  <c r="N783"/>
  <c r="N782"/>
  <c r="M786"/>
  <c r="M785"/>
  <c r="M784"/>
  <c r="M783"/>
  <c r="M782"/>
  <c r="N781"/>
  <c r="N780"/>
  <c r="M780"/>
  <c r="N779"/>
  <c r="N778"/>
  <c r="M777"/>
  <c r="N771"/>
  <c r="N770"/>
  <c r="M769"/>
  <c r="M768"/>
  <c r="N767"/>
  <c r="N766"/>
  <c r="M765"/>
  <c r="M764"/>
  <c r="N761"/>
  <c r="N760"/>
  <c r="M759"/>
  <c r="N758"/>
  <c r="N757"/>
  <c r="N756"/>
  <c r="N755"/>
  <c r="M754"/>
  <c r="N753"/>
  <c r="N752"/>
  <c r="M752"/>
  <c r="N750"/>
  <c r="N749"/>
  <c r="M749"/>
  <c r="N748"/>
  <c r="N747"/>
  <c r="M746"/>
  <c r="N743"/>
  <c r="N742"/>
  <c r="M742"/>
  <c r="N741"/>
  <c r="N740"/>
  <c r="M740"/>
  <c r="N739"/>
  <c r="N738"/>
  <c r="N737"/>
  <c r="M736"/>
  <c r="N731"/>
  <c r="N730"/>
  <c r="N729"/>
  <c r="N728"/>
  <c r="N727"/>
  <c r="N726"/>
  <c r="M730"/>
  <c r="M729"/>
  <c r="M728"/>
  <c r="M727"/>
  <c r="M726"/>
  <c r="N725"/>
  <c r="N724"/>
  <c r="N723"/>
  <c r="N722"/>
  <c r="N721"/>
  <c r="M724"/>
  <c r="M723"/>
  <c r="M722"/>
  <c r="M721"/>
  <c r="N720"/>
  <c r="N719"/>
  <c r="N718"/>
  <c r="N717"/>
  <c r="N716"/>
  <c r="M719"/>
  <c r="M718"/>
  <c r="M717"/>
  <c r="M716"/>
  <c r="N714"/>
  <c r="N713"/>
  <c r="N712"/>
  <c r="N711"/>
  <c r="N710"/>
  <c r="M713"/>
  <c r="M712"/>
  <c r="M711"/>
  <c r="M710"/>
  <c r="N709"/>
  <c r="N708"/>
  <c r="N707"/>
  <c r="M708"/>
  <c r="M707"/>
  <c r="N706"/>
  <c r="N705"/>
  <c r="M705"/>
  <c r="N704"/>
  <c r="N703"/>
  <c r="M703"/>
  <c r="N702"/>
  <c r="N701"/>
  <c r="M701"/>
  <c r="N700"/>
  <c r="N699"/>
  <c r="M699"/>
  <c r="N698"/>
  <c r="N697"/>
  <c r="M697"/>
  <c r="N696"/>
  <c r="N695"/>
  <c r="M695"/>
  <c r="M692"/>
  <c r="M691"/>
  <c r="N689"/>
  <c r="N688"/>
  <c r="M688"/>
  <c r="N685"/>
  <c r="N684"/>
  <c r="M684"/>
  <c r="N679"/>
  <c r="N678"/>
  <c r="M678"/>
  <c r="N677"/>
  <c r="N676"/>
  <c r="M676"/>
  <c r="N672"/>
  <c r="N671"/>
  <c r="M670"/>
  <c r="N669"/>
  <c r="N668"/>
  <c r="M668"/>
  <c r="M665"/>
  <c r="M664"/>
  <c r="N662"/>
  <c r="N661"/>
  <c r="M661"/>
  <c r="N660"/>
  <c r="N659"/>
  <c r="M659"/>
  <c r="N658"/>
  <c r="N657"/>
  <c r="M657"/>
  <c r="N656"/>
  <c r="N655"/>
  <c r="M655"/>
  <c r="N649"/>
  <c r="N648"/>
  <c r="M647"/>
  <c r="M646"/>
  <c r="M645"/>
  <c r="M644"/>
  <c r="M643"/>
  <c r="M642"/>
  <c r="N639"/>
  <c r="N638"/>
  <c r="N637"/>
  <c r="N636"/>
  <c r="N635"/>
  <c r="N634"/>
  <c r="N633"/>
  <c r="M638"/>
  <c r="M637"/>
  <c r="M636"/>
  <c r="M635"/>
  <c r="M634"/>
  <c r="M633"/>
  <c r="N632"/>
  <c r="N631"/>
  <c r="N630"/>
  <c r="N629"/>
  <c r="N628"/>
  <c r="N627"/>
  <c r="N626"/>
  <c r="M631"/>
  <c r="M630"/>
  <c r="M629"/>
  <c r="M628"/>
  <c r="M627"/>
  <c r="M626"/>
  <c r="N625"/>
  <c r="N624"/>
  <c r="M623"/>
  <c r="M622"/>
  <c r="M621"/>
  <c r="M620"/>
  <c r="N619"/>
  <c r="N618"/>
  <c r="N617"/>
  <c r="N616"/>
  <c r="M618"/>
  <c r="M617"/>
  <c r="M616"/>
  <c r="N615"/>
  <c r="N614"/>
  <c r="M614"/>
  <c r="N613"/>
  <c r="N612"/>
  <c r="M612"/>
  <c r="N611"/>
  <c r="N610"/>
  <c r="M610"/>
  <c r="N608"/>
  <c r="N607"/>
  <c r="N606"/>
  <c r="M607"/>
  <c r="M606"/>
  <c r="N602"/>
  <c r="N601"/>
  <c r="N600"/>
  <c r="M599"/>
  <c r="M598"/>
  <c r="M597"/>
  <c r="M596"/>
  <c r="M595"/>
  <c r="N591"/>
  <c r="N590"/>
  <c r="N589"/>
  <c r="N588"/>
  <c r="N587"/>
  <c r="N586"/>
  <c r="N585"/>
  <c r="M590"/>
  <c r="M589"/>
  <c r="M588"/>
  <c r="M587"/>
  <c r="M586"/>
  <c r="M585"/>
  <c r="N584"/>
  <c r="N583"/>
  <c r="N582"/>
  <c r="N581"/>
  <c r="N580"/>
  <c r="N579"/>
  <c r="N578"/>
  <c r="M583"/>
  <c r="M582"/>
  <c r="M581"/>
  <c r="M580"/>
  <c r="M579"/>
  <c r="M578"/>
  <c r="N577"/>
  <c r="N576"/>
  <c r="M575"/>
  <c r="M574"/>
  <c r="M573"/>
  <c r="M572"/>
  <c r="M571"/>
  <c r="N570"/>
  <c r="N569"/>
  <c r="N568"/>
  <c r="M567"/>
  <c r="M566"/>
  <c r="M565"/>
  <c r="M564"/>
  <c r="M563"/>
  <c r="N559"/>
  <c r="N558"/>
  <c r="M558"/>
  <c r="N557"/>
  <c r="N556"/>
  <c r="M556"/>
  <c r="N555"/>
  <c r="N554"/>
  <c r="M554"/>
  <c r="N553"/>
  <c r="N552"/>
  <c r="M552"/>
  <c r="N551"/>
  <c r="N549"/>
  <c r="N548"/>
  <c r="M549"/>
  <c r="M548"/>
  <c r="N542"/>
  <c r="N541"/>
  <c r="N540"/>
  <c r="N539"/>
  <c r="M541"/>
  <c r="M540"/>
  <c r="M539"/>
  <c r="N538"/>
  <c r="N537"/>
  <c r="M537"/>
  <c r="N536"/>
  <c r="N535"/>
  <c r="M535"/>
  <c r="N531"/>
  <c r="N530"/>
  <c r="N529"/>
  <c r="N528"/>
  <c r="M530"/>
  <c r="M529"/>
  <c r="M528"/>
  <c r="N527"/>
  <c r="N526"/>
  <c r="M526"/>
  <c r="N525"/>
  <c r="N524"/>
  <c r="M524"/>
  <c r="N520"/>
  <c r="N519"/>
  <c r="N518"/>
  <c r="N517"/>
  <c r="N516"/>
  <c r="M519"/>
  <c r="M518"/>
  <c r="M517"/>
  <c r="M516"/>
  <c r="N514"/>
  <c r="N513"/>
  <c r="N512"/>
  <c r="N511"/>
  <c r="N510"/>
  <c r="N509"/>
  <c r="M513"/>
  <c r="M512"/>
  <c r="M511"/>
  <c r="M510"/>
  <c r="M509"/>
  <c r="N508"/>
  <c r="N507"/>
  <c r="N506"/>
  <c r="N505"/>
  <c r="N504"/>
  <c r="N503"/>
  <c r="M507"/>
  <c r="M506"/>
  <c r="M505"/>
  <c r="M504"/>
  <c r="M503"/>
  <c r="N502"/>
  <c r="N501"/>
  <c r="N500"/>
  <c r="N499"/>
  <c r="N498"/>
  <c r="N497"/>
  <c r="M501"/>
  <c r="M500"/>
  <c r="M499"/>
  <c r="M498"/>
  <c r="M497"/>
  <c r="N495"/>
  <c r="N494"/>
  <c r="N493"/>
  <c r="N492"/>
  <c r="N491"/>
  <c r="N490"/>
  <c r="N489"/>
  <c r="M494"/>
  <c r="M493"/>
  <c r="M492"/>
  <c r="M491"/>
  <c r="M490"/>
  <c r="M489"/>
  <c r="N488"/>
  <c r="N487"/>
  <c r="N486"/>
  <c r="N485"/>
  <c r="N484"/>
  <c r="N483"/>
  <c r="M487"/>
  <c r="M486"/>
  <c r="M485"/>
  <c r="M484"/>
  <c r="M483"/>
  <c r="N482"/>
  <c r="N481"/>
  <c r="N480"/>
  <c r="N479"/>
  <c r="N478"/>
  <c r="N477"/>
  <c r="M481"/>
  <c r="M480"/>
  <c r="M479"/>
  <c r="M478"/>
  <c r="M477"/>
  <c r="N476"/>
  <c r="N475"/>
  <c r="M475"/>
  <c r="N474"/>
  <c r="N473"/>
  <c r="M473"/>
  <c r="N470"/>
  <c r="N469"/>
  <c r="N468"/>
  <c r="N467"/>
  <c r="M469"/>
  <c r="M468"/>
  <c r="M467"/>
  <c r="N465"/>
  <c r="N464"/>
  <c r="N463"/>
  <c r="N462"/>
  <c r="N461"/>
  <c r="M464"/>
  <c r="M463"/>
  <c r="M462"/>
  <c r="M461"/>
  <c r="N459"/>
  <c r="N458"/>
  <c r="M458"/>
  <c r="N457"/>
  <c r="N456"/>
  <c r="M456"/>
  <c r="N455"/>
  <c r="N454"/>
  <c r="M454"/>
  <c r="N453"/>
  <c r="N452"/>
  <c r="M452"/>
  <c r="N450"/>
  <c r="N449"/>
  <c r="N448"/>
  <c r="M449"/>
  <c r="M448"/>
  <c r="N443"/>
  <c r="N442"/>
  <c r="M442"/>
  <c r="N441"/>
  <c r="N440"/>
  <c r="M440"/>
  <c r="N439"/>
  <c r="N438"/>
  <c r="M438"/>
  <c r="N433"/>
  <c r="N432"/>
  <c r="N431"/>
  <c r="M432"/>
  <c r="M431"/>
  <c r="N430"/>
  <c r="N429"/>
  <c r="M429"/>
  <c r="N428"/>
  <c r="N427"/>
  <c r="M427"/>
  <c r="N421"/>
  <c r="N420"/>
  <c r="N419"/>
  <c r="N418"/>
  <c r="N417"/>
  <c r="M420"/>
  <c r="M419"/>
  <c r="M418"/>
  <c r="M417"/>
  <c r="N416"/>
  <c r="N415"/>
  <c r="N414"/>
  <c r="N413"/>
  <c r="M415"/>
  <c r="M414"/>
  <c r="M413"/>
  <c r="N412"/>
  <c r="N411"/>
  <c r="N410"/>
  <c r="N409"/>
  <c r="M411"/>
  <c r="M410"/>
  <c r="M409"/>
  <c r="N406"/>
  <c r="N405"/>
  <c r="N404"/>
  <c r="N403"/>
  <c r="M405"/>
  <c r="M404"/>
  <c r="M403"/>
  <c r="N402"/>
  <c r="N401"/>
  <c r="M401"/>
  <c r="N400"/>
  <c r="N399"/>
  <c r="M399"/>
  <c r="N397"/>
  <c r="N396"/>
  <c r="N395"/>
  <c r="M396"/>
  <c r="M395"/>
  <c r="N393"/>
  <c r="N392"/>
  <c r="M392"/>
  <c r="N391"/>
  <c r="N390"/>
  <c r="M390"/>
  <c r="N389"/>
  <c r="N388"/>
  <c r="M388"/>
  <c r="N386"/>
  <c r="N385"/>
  <c r="N384"/>
  <c r="M384"/>
  <c r="N383"/>
  <c r="N382"/>
  <c r="N381"/>
  <c r="M381"/>
  <c r="M380"/>
  <c r="N379"/>
  <c r="N378"/>
  <c r="M378"/>
  <c r="N377"/>
  <c r="N376"/>
  <c r="M376"/>
  <c r="N375"/>
  <c r="N374"/>
  <c r="M374"/>
  <c r="N373"/>
  <c r="N372"/>
  <c r="M372"/>
  <c r="N370"/>
  <c r="N369"/>
  <c r="M369"/>
  <c r="N368"/>
  <c r="N367"/>
  <c r="M367"/>
  <c r="N365"/>
  <c r="N364"/>
  <c r="M364"/>
  <c r="N363"/>
  <c r="N362"/>
  <c r="M362"/>
  <c r="N361"/>
  <c r="N360"/>
  <c r="M360"/>
  <c r="N359"/>
  <c r="N358"/>
  <c r="M358"/>
  <c r="N354"/>
  <c r="N353"/>
  <c r="N352"/>
  <c r="N351"/>
  <c r="N350"/>
  <c r="M353"/>
  <c r="M352"/>
  <c r="M351"/>
  <c r="M350"/>
  <c r="N341"/>
  <c r="N340"/>
  <c r="M340"/>
  <c r="N339"/>
  <c r="N338"/>
  <c r="M338"/>
  <c r="N336"/>
  <c r="N335"/>
  <c r="N334"/>
  <c r="M332"/>
  <c r="M331"/>
  <c r="M330"/>
  <c r="N329"/>
  <c r="N328"/>
  <c r="M328"/>
  <c r="N327"/>
  <c r="N326"/>
  <c r="M326"/>
  <c r="N325"/>
  <c r="N324"/>
  <c r="M324"/>
  <c r="N323"/>
  <c r="N322"/>
  <c r="N321"/>
  <c r="M321"/>
  <c r="N319"/>
  <c r="N318"/>
  <c r="M318"/>
  <c r="N317"/>
  <c r="N316"/>
  <c r="M315"/>
  <c r="N310"/>
  <c r="N309"/>
  <c r="M309"/>
  <c r="N308"/>
  <c r="N307"/>
  <c r="M307"/>
  <c r="N305"/>
  <c r="N304"/>
  <c r="N303"/>
  <c r="N302"/>
  <c r="M302"/>
  <c r="N301"/>
  <c r="N300"/>
  <c r="M300"/>
  <c r="N299"/>
  <c r="N298"/>
  <c r="M297"/>
  <c r="N296"/>
  <c r="N295"/>
  <c r="M294"/>
  <c r="N291"/>
  <c r="N290"/>
  <c r="N289"/>
  <c r="N288"/>
  <c r="M290"/>
  <c r="M289"/>
  <c r="M288"/>
  <c r="N284"/>
  <c r="N283"/>
  <c r="N282"/>
  <c r="N281"/>
  <c r="N280"/>
  <c r="M283"/>
  <c r="M282"/>
  <c r="M281"/>
  <c r="M280"/>
  <c r="N279"/>
  <c r="N278"/>
  <c r="N277"/>
  <c r="N276"/>
  <c r="M278"/>
  <c r="M277"/>
  <c r="M276"/>
  <c r="N275"/>
  <c r="N274"/>
  <c r="N273"/>
  <c r="N272"/>
  <c r="M274"/>
  <c r="M273"/>
  <c r="M272"/>
  <c r="N269"/>
  <c r="N268"/>
  <c r="N267"/>
  <c r="N266"/>
  <c r="M268"/>
  <c r="M267"/>
  <c r="M266"/>
  <c r="N265"/>
  <c r="N264"/>
  <c r="M264"/>
  <c r="N263"/>
  <c r="N262"/>
  <c r="M262"/>
  <c r="N260"/>
  <c r="N259"/>
  <c r="M258"/>
  <c r="N257"/>
  <c r="N256"/>
  <c r="M255"/>
  <c r="N253"/>
  <c r="N252"/>
  <c r="N251"/>
  <c r="M252"/>
  <c r="M251"/>
  <c r="N249"/>
  <c r="N248"/>
  <c r="N247"/>
  <c r="M248"/>
  <c r="M247"/>
  <c r="N244"/>
  <c r="N243"/>
  <c r="N242"/>
  <c r="N241"/>
  <c r="N240"/>
  <c r="N239"/>
  <c r="N238"/>
  <c r="M242"/>
  <c r="M241"/>
  <c r="M240"/>
  <c r="M239"/>
  <c r="M238"/>
  <c r="N237"/>
  <c r="N236"/>
  <c r="N235"/>
  <c r="N234"/>
  <c r="M236"/>
  <c r="M235"/>
  <c r="M234"/>
  <c r="N233"/>
  <c r="N232"/>
  <c r="N231"/>
  <c r="N230"/>
  <c r="M232"/>
  <c r="M231"/>
  <c r="M230"/>
  <c r="N227"/>
  <c r="N226"/>
  <c r="N225"/>
  <c r="M226"/>
  <c r="M225"/>
  <c r="N224"/>
  <c r="N223"/>
  <c r="N222"/>
  <c r="M223"/>
  <c r="M222"/>
  <c r="N219"/>
  <c r="N218"/>
  <c r="M218"/>
  <c r="N217"/>
  <c r="N216"/>
  <c r="M216"/>
  <c r="N210"/>
  <c r="N209"/>
  <c r="N208"/>
  <c r="M209"/>
  <c r="M208"/>
  <c r="N207"/>
  <c r="N206"/>
  <c r="M206"/>
  <c r="N205"/>
  <c r="N204"/>
  <c r="M204"/>
  <c r="N203"/>
  <c r="N202"/>
  <c r="M202"/>
  <c r="N201"/>
  <c r="N200"/>
  <c r="M200"/>
  <c r="N195"/>
  <c r="N194"/>
  <c r="N193"/>
  <c r="M192"/>
  <c r="M191"/>
  <c r="M190"/>
  <c r="N189"/>
  <c r="N188"/>
  <c r="M188"/>
  <c r="N187"/>
  <c r="N186"/>
  <c r="M185"/>
  <c r="N180"/>
  <c r="N179"/>
  <c r="N178"/>
  <c r="M177"/>
  <c r="M176"/>
  <c r="M175"/>
  <c r="N174"/>
  <c r="N173"/>
  <c r="N172"/>
  <c r="N171"/>
  <c r="M173"/>
  <c r="M172"/>
  <c r="M171"/>
  <c r="N162"/>
  <c r="N161"/>
  <c r="M161"/>
  <c r="N160"/>
  <c r="N159"/>
  <c r="M159"/>
  <c r="N158"/>
  <c r="N157"/>
  <c r="M157"/>
  <c r="N155"/>
  <c r="N154"/>
  <c r="M154"/>
  <c r="N153"/>
  <c r="N152"/>
  <c r="M152"/>
  <c r="N151"/>
  <c r="N150"/>
  <c r="M150"/>
  <c r="N149"/>
  <c r="N148"/>
  <c r="M148"/>
  <c r="N147"/>
  <c r="N146"/>
  <c r="M146"/>
  <c r="N143"/>
  <c r="N142"/>
  <c r="N141"/>
  <c r="N140"/>
  <c r="N139"/>
  <c r="M141"/>
  <c r="M140"/>
  <c r="M139"/>
  <c r="N137"/>
  <c r="N136"/>
  <c r="N135"/>
  <c r="N134"/>
  <c r="M136"/>
  <c r="M135"/>
  <c r="M134"/>
  <c r="N133"/>
  <c r="N132"/>
  <c r="M132"/>
  <c r="N131"/>
  <c r="N130"/>
  <c r="M130"/>
  <c r="N129"/>
  <c r="N128"/>
  <c r="M128"/>
  <c r="N127"/>
  <c r="N126"/>
  <c r="M126"/>
  <c r="N125"/>
  <c r="N124"/>
  <c r="M123"/>
  <c r="N119"/>
  <c r="N118"/>
  <c r="N117"/>
  <c r="N116"/>
  <c r="N115"/>
  <c r="M118"/>
  <c r="M117"/>
  <c r="M116"/>
  <c r="M115"/>
  <c r="N114"/>
  <c r="N113"/>
  <c r="N112"/>
  <c r="M113"/>
  <c r="M112"/>
  <c r="N111"/>
  <c r="N110"/>
  <c r="N109"/>
  <c r="M110"/>
  <c r="M109"/>
  <c r="N105"/>
  <c r="N104"/>
  <c r="N103"/>
  <c r="N102"/>
  <c r="M104"/>
  <c r="M103"/>
  <c r="M102"/>
  <c r="N101"/>
  <c r="N100"/>
  <c r="N99"/>
  <c r="N98"/>
  <c r="M100"/>
  <c r="M99"/>
  <c r="M98"/>
  <c r="N97"/>
  <c r="N96"/>
  <c r="N95"/>
  <c r="N94"/>
  <c r="N93"/>
  <c r="N92"/>
  <c r="M96"/>
  <c r="M95"/>
  <c r="M94"/>
  <c r="M93"/>
  <c r="M92"/>
  <c r="N91"/>
  <c r="N90"/>
  <c r="M90"/>
  <c r="N89"/>
  <c r="N88"/>
  <c r="M88"/>
  <c r="N87"/>
  <c r="N86"/>
  <c r="M85"/>
  <c r="N84"/>
  <c r="N83"/>
  <c r="M82"/>
  <c r="N81"/>
  <c r="N80"/>
  <c r="M80"/>
  <c r="N79"/>
  <c r="N78"/>
  <c r="M78"/>
  <c r="N77"/>
  <c r="N76"/>
  <c r="M76"/>
  <c r="N75"/>
  <c r="N74"/>
  <c r="N73"/>
  <c r="N72"/>
  <c r="M71"/>
  <c r="N67"/>
  <c r="N66"/>
  <c r="N65"/>
  <c r="N64"/>
  <c r="N63"/>
  <c r="M66"/>
  <c r="M65"/>
  <c r="M64"/>
  <c r="M63"/>
  <c r="N61"/>
  <c r="N60"/>
  <c r="N59"/>
  <c r="N58"/>
  <c r="M60"/>
  <c r="M59"/>
  <c r="M58"/>
  <c r="N54"/>
  <c r="N53"/>
  <c r="M53"/>
  <c r="N52"/>
  <c r="N51"/>
  <c r="M51"/>
  <c r="N47"/>
  <c r="N46"/>
  <c r="N45"/>
  <c r="N44"/>
  <c r="M46"/>
  <c r="M45"/>
  <c r="M44"/>
  <c r="N43"/>
  <c r="N42"/>
  <c r="M42"/>
  <c r="N41"/>
  <c r="N40"/>
  <c r="M40"/>
  <c r="N39"/>
  <c r="N38"/>
  <c r="M37"/>
  <c r="N31"/>
  <c r="N30"/>
  <c r="N29"/>
  <c r="N28"/>
  <c r="N27"/>
  <c r="M30"/>
  <c r="M29"/>
  <c r="M28"/>
  <c r="M27"/>
  <c r="N26"/>
  <c r="N25"/>
  <c r="N24"/>
  <c r="N23"/>
  <c r="M25"/>
  <c r="M24"/>
  <c r="M23"/>
  <c r="N22"/>
  <c r="N21"/>
  <c r="M21"/>
  <c r="N20"/>
  <c r="N19"/>
  <c r="M18"/>
  <c r="N17"/>
  <c r="N16"/>
  <c r="M16"/>
  <c r="K1055"/>
  <c r="K1054"/>
  <c r="J1054"/>
  <c r="K896"/>
  <c r="K895"/>
  <c r="J895"/>
  <c r="K871"/>
  <c r="K870"/>
  <c r="J870"/>
  <c r="K869"/>
  <c r="K868"/>
  <c r="J868"/>
  <c r="K402"/>
  <c r="K401"/>
  <c r="J401"/>
  <c r="K400"/>
  <c r="K399"/>
  <c r="J399"/>
  <c r="K341"/>
  <c r="K340"/>
  <c r="K339"/>
  <c r="K338"/>
  <c r="J340"/>
  <c r="J338"/>
  <c r="K336"/>
  <c r="K335"/>
  <c r="J332"/>
  <c r="K265"/>
  <c r="K264"/>
  <c r="K263"/>
  <c r="K262"/>
  <c r="J264"/>
  <c r="J262"/>
  <c r="K1066"/>
  <c r="K1065"/>
  <c r="K1064"/>
  <c r="K1063"/>
  <c r="J1065"/>
  <c r="J1064"/>
  <c r="J1063"/>
  <c r="K1062"/>
  <c r="K1061"/>
  <c r="K1060"/>
  <c r="K1059"/>
  <c r="J1061"/>
  <c r="J1060"/>
  <c r="J1059"/>
  <c r="K1053"/>
  <c r="K1052"/>
  <c r="J1052"/>
  <c r="K1050"/>
  <c r="K1049"/>
  <c r="K1048"/>
  <c r="J1047"/>
  <c r="J1046"/>
  <c r="J1045"/>
  <c r="K1044"/>
  <c r="K1043"/>
  <c r="J1042"/>
  <c r="J1041"/>
  <c r="J1040"/>
  <c r="K1038"/>
  <c r="K1037"/>
  <c r="J1036"/>
  <c r="K1035"/>
  <c r="K1034"/>
  <c r="J1034"/>
  <c r="K1029"/>
  <c r="K1028"/>
  <c r="J1028"/>
  <c r="K1027"/>
  <c r="K1026"/>
  <c r="K1025"/>
  <c r="J1024"/>
  <c r="J1023"/>
  <c r="J1022"/>
  <c r="J1021"/>
  <c r="J1020"/>
  <c r="K1016"/>
  <c r="K1015"/>
  <c r="K1014"/>
  <c r="K1013"/>
  <c r="K1012"/>
  <c r="K1011"/>
  <c r="K1010"/>
  <c r="J1014"/>
  <c r="J1013"/>
  <c r="J1012"/>
  <c r="J1011"/>
  <c r="J1010"/>
  <c r="K1009"/>
  <c r="K1008"/>
  <c r="K1007"/>
  <c r="K1006"/>
  <c r="J1008"/>
  <c r="J1007"/>
  <c r="J1006"/>
  <c r="K1005"/>
  <c r="K1004"/>
  <c r="J1004"/>
  <c r="K1003"/>
  <c r="K1002"/>
  <c r="J1002"/>
  <c r="K993"/>
  <c r="J993"/>
  <c r="K992"/>
  <c r="K991"/>
  <c r="J991"/>
  <c r="K990"/>
  <c r="K989"/>
  <c r="J989"/>
  <c r="K988"/>
  <c r="K987"/>
  <c r="J987"/>
  <c r="K986"/>
  <c r="K985"/>
  <c r="J984"/>
  <c r="K983"/>
  <c r="K982"/>
  <c r="J982"/>
  <c r="K978"/>
  <c r="K977"/>
  <c r="K976"/>
  <c r="K975"/>
  <c r="K974"/>
  <c r="J977"/>
  <c r="J976"/>
  <c r="J975"/>
  <c r="J974"/>
  <c r="K972"/>
  <c r="K971"/>
  <c r="K970"/>
  <c r="K969"/>
  <c r="K968"/>
  <c r="K967"/>
  <c r="J971"/>
  <c r="J970"/>
  <c r="J969"/>
  <c r="J968"/>
  <c r="J967"/>
  <c r="K965"/>
  <c r="K964"/>
  <c r="K963"/>
  <c r="K962"/>
  <c r="K961"/>
  <c r="K960"/>
  <c r="K959"/>
  <c r="J964"/>
  <c r="J963"/>
  <c r="J962"/>
  <c r="J961"/>
  <c r="J960"/>
  <c r="J959"/>
  <c r="K958"/>
  <c r="K957"/>
  <c r="K956"/>
  <c r="K955"/>
  <c r="K954"/>
  <c r="K953"/>
  <c r="J957"/>
  <c r="J956"/>
  <c r="J955"/>
  <c r="J954"/>
  <c r="J953"/>
  <c r="K952"/>
  <c r="K951"/>
  <c r="K950"/>
  <c r="K949"/>
  <c r="K948"/>
  <c r="J951"/>
  <c r="J950"/>
  <c r="J949"/>
  <c r="J948"/>
  <c r="K947"/>
  <c r="K946"/>
  <c r="K945"/>
  <c r="K944"/>
  <c r="K943"/>
  <c r="J946"/>
  <c r="J945"/>
  <c r="J944"/>
  <c r="J943"/>
  <c r="K941"/>
  <c r="K940"/>
  <c r="K939"/>
  <c r="K938"/>
  <c r="K937"/>
  <c r="K936"/>
  <c r="J940"/>
  <c r="J939"/>
  <c r="J938"/>
  <c r="J937"/>
  <c r="J936"/>
  <c r="K934"/>
  <c r="K933"/>
  <c r="K932"/>
  <c r="K931"/>
  <c r="K930"/>
  <c r="K929"/>
  <c r="K928"/>
  <c r="J933"/>
  <c r="J932"/>
  <c r="J931"/>
  <c r="J930"/>
  <c r="J929"/>
  <c r="J928"/>
  <c r="K925"/>
  <c r="K924"/>
  <c r="K923"/>
  <c r="J924"/>
  <c r="J923"/>
  <c r="K922"/>
  <c r="K921"/>
  <c r="K920"/>
  <c r="J921"/>
  <c r="J920"/>
  <c r="K919"/>
  <c r="K918"/>
  <c r="J917"/>
  <c r="J916"/>
  <c r="K913"/>
  <c r="K912"/>
  <c r="J912"/>
  <c r="K911"/>
  <c r="K910"/>
  <c r="K909"/>
  <c r="J908"/>
  <c r="J907"/>
  <c r="J906"/>
  <c r="K905"/>
  <c r="K904"/>
  <c r="J904"/>
  <c r="J901"/>
  <c r="J900"/>
  <c r="J899"/>
  <c r="K894"/>
  <c r="K893"/>
  <c r="J893"/>
  <c r="K892"/>
  <c r="K891"/>
  <c r="J891"/>
  <c r="K890"/>
  <c r="K889"/>
  <c r="J889"/>
  <c r="K888"/>
  <c r="K887"/>
  <c r="J887"/>
  <c r="K886"/>
  <c r="K885"/>
  <c r="J885"/>
  <c r="K882"/>
  <c r="K881"/>
  <c r="J881"/>
  <c r="K880"/>
  <c r="K879"/>
  <c r="J879"/>
  <c r="K878"/>
  <c r="K877"/>
  <c r="J877"/>
  <c r="K866"/>
  <c r="K865"/>
  <c r="J865"/>
  <c r="K864"/>
  <c r="K863"/>
  <c r="J863"/>
  <c r="K861"/>
  <c r="K860"/>
  <c r="J860"/>
  <c r="K859"/>
  <c r="K858"/>
  <c r="J858"/>
  <c r="K856"/>
  <c r="K855"/>
  <c r="J855"/>
  <c r="K854"/>
  <c r="K853"/>
  <c r="J853"/>
  <c r="J846"/>
  <c r="J845"/>
  <c r="J844"/>
  <c r="K840"/>
  <c r="K839"/>
  <c r="K838"/>
  <c r="J839"/>
  <c r="J838"/>
  <c r="K834"/>
  <c r="K833"/>
  <c r="K832"/>
  <c r="K831"/>
  <c r="K830"/>
  <c r="K829"/>
  <c r="J833"/>
  <c r="J832"/>
  <c r="J831"/>
  <c r="J830"/>
  <c r="J829"/>
  <c r="K828"/>
  <c r="K827"/>
  <c r="K826"/>
  <c r="K825"/>
  <c r="J827"/>
  <c r="J826"/>
  <c r="J825"/>
  <c r="K824"/>
  <c r="K823"/>
  <c r="K822"/>
  <c r="K821"/>
  <c r="J823"/>
  <c r="J822"/>
  <c r="J821"/>
  <c r="K817"/>
  <c r="K816"/>
  <c r="J816"/>
  <c r="K815"/>
  <c r="K814"/>
  <c r="K813"/>
  <c r="K812"/>
  <c r="J811"/>
  <c r="J810"/>
  <c r="J809"/>
  <c r="J808"/>
  <c r="J807"/>
  <c r="J806"/>
  <c r="K805"/>
  <c r="K804"/>
  <c r="K803"/>
  <c r="K802"/>
  <c r="K801"/>
  <c r="K800"/>
  <c r="K799"/>
  <c r="J804"/>
  <c r="J803"/>
  <c r="J802"/>
  <c r="J801"/>
  <c r="J800"/>
  <c r="J799"/>
  <c r="K796"/>
  <c r="K795"/>
  <c r="J795"/>
  <c r="K794"/>
  <c r="K793"/>
  <c r="J793"/>
  <c r="K787"/>
  <c r="K786"/>
  <c r="K785"/>
  <c r="K784"/>
  <c r="K783"/>
  <c r="K782"/>
  <c r="J786"/>
  <c r="J785"/>
  <c r="J784"/>
  <c r="J783"/>
  <c r="J782"/>
  <c r="K781"/>
  <c r="K780"/>
  <c r="J780"/>
  <c r="K779"/>
  <c r="K778"/>
  <c r="J777"/>
  <c r="K771"/>
  <c r="K770"/>
  <c r="K769"/>
  <c r="K768"/>
  <c r="J769"/>
  <c r="J768"/>
  <c r="K767"/>
  <c r="K766"/>
  <c r="J765"/>
  <c r="J764"/>
  <c r="J763"/>
  <c r="J762"/>
  <c r="K761"/>
  <c r="K760"/>
  <c r="J759"/>
  <c r="K758"/>
  <c r="K757"/>
  <c r="K756"/>
  <c r="K755"/>
  <c r="J754"/>
  <c r="K753"/>
  <c r="K752"/>
  <c r="J752"/>
  <c r="K750"/>
  <c r="K749"/>
  <c r="J749"/>
  <c r="K748"/>
  <c r="K747"/>
  <c r="J746"/>
  <c r="K743"/>
  <c r="K742"/>
  <c r="J742"/>
  <c r="K741"/>
  <c r="K740"/>
  <c r="J740"/>
  <c r="K739"/>
  <c r="K738"/>
  <c r="K737"/>
  <c r="J736"/>
  <c r="K731"/>
  <c r="K730"/>
  <c r="K729"/>
  <c r="K728"/>
  <c r="K727"/>
  <c r="K726"/>
  <c r="J730"/>
  <c r="J729"/>
  <c r="J728"/>
  <c r="J727"/>
  <c r="J726"/>
  <c r="K725"/>
  <c r="K724"/>
  <c r="K723"/>
  <c r="K722"/>
  <c r="K721"/>
  <c r="J724"/>
  <c r="J723"/>
  <c r="J722"/>
  <c r="J721"/>
  <c r="K720"/>
  <c r="K719"/>
  <c r="K718"/>
  <c r="K717"/>
  <c r="K716"/>
  <c r="J719"/>
  <c r="J718"/>
  <c r="J717"/>
  <c r="J716"/>
  <c r="K714"/>
  <c r="K713"/>
  <c r="K712"/>
  <c r="K711"/>
  <c r="K710"/>
  <c r="J713"/>
  <c r="J712"/>
  <c r="J711"/>
  <c r="J710"/>
  <c r="K709"/>
  <c r="K708"/>
  <c r="K707"/>
  <c r="J708"/>
  <c r="J707"/>
  <c r="K706"/>
  <c r="K705"/>
  <c r="J705"/>
  <c r="K704"/>
  <c r="K703"/>
  <c r="J703"/>
  <c r="K702"/>
  <c r="K701"/>
  <c r="J701"/>
  <c r="K700"/>
  <c r="K699"/>
  <c r="J699"/>
  <c r="K698"/>
  <c r="K697"/>
  <c r="J697"/>
  <c r="K696"/>
  <c r="K695"/>
  <c r="J695"/>
  <c r="J692"/>
  <c r="J691"/>
  <c r="K689"/>
  <c r="K688"/>
  <c r="K683"/>
  <c r="J688"/>
  <c r="K685"/>
  <c r="K684"/>
  <c r="J684"/>
  <c r="K679"/>
  <c r="K678"/>
  <c r="J678"/>
  <c r="K677"/>
  <c r="K676"/>
  <c r="J676"/>
  <c r="K672"/>
  <c r="K671"/>
  <c r="J670"/>
  <c r="K669"/>
  <c r="K668"/>
  <c r="J668"/>
  <c r="J665"/>
  <c r="J664"/>
  <c r="K662"/>
  <c r="K661"/>
  <c r="J661"/>
  <c r="K660"/>
  <c r="K659"/>
  <c r="J659"/>
  <c r="K658"/>
  <c r="K657"/>
  <c r="J657"/>
  <c r="K656"/>
  <c r="K655"/>
  <c r="J655"/>
  <c r="K649"/>
  <c r="K648"/>
  <c r="J647"/>
  <c r="J646"/>
  <c r="J645"/>
  <c r="J644"/>
  <c r="J643"/>
  <c r="J642"/>
  <c r="K639"/>
  <c r="K638"/>
  <c r="K637"/>
  <c r="K636"/>
  <c r="K635"/>
  <c r="K634"/>
  <c r="K633"/>
  <c r="J638"/>
  <c r="J637"/>
  <c r="J636"/>
  <c r="J635"/>
  <c r="J634"/>
  <c r="J633"/>
  <c r="K632"/>
  <c r="K631"/>
  <c r="K630"/>
  <c r="K629"/>
  <c r="K628"/>
  <c r="K627"/>
  <c r="K626"/>
  <c r="J631"/>
  <c r="J630"/>
  <c r="J629"/>
  <c r="J628"/>
  <c r="J627"/>
  <c r="J626"/>
  <c r="K625"/>
  <c r="K624"/>
  <c r="J623"/>
  <c r="J622"/>
  <c r="J621"/>
  <c r="J620"/>
  <c r="K619"/>
  <c r="K618"/>
  <c r="K617"/>
  <c r="K616"/>
  <c r="J618"/>
  <c r="J617"/>
  <c r="J616"/>
  <c r="K615"/>
  <c r="K614"/>
  <c r="J614"/>
  <c r="K613"/>
  <c r="K612"/>
  <c r="J612"/>
  <c r="K611"/>
  <c r="K610"/>
  <c r="J610"/>
  <c r="K608"/>
  <c r="K607"/>
  <c r="K606"/>
  <c r="J607"/>
  <c r="J606"/>
  <c r="K602"/>
  <c r="K601"/>
  <c r="K600"/>
  <c r="J599"/>
  <c r="J598"/>
  <c r="J597"/>
  <c r="J596"/>
  <c r="J595"/>
  <c r="K591"/>
  <c r="K590"/>
  <c r="K589"/>
  <c r="K588"/>
  <c r="K587"/>
  <c r="K586"/>
  <c r="K585"/>
  <c r="J590"/>
  <c r="J589"/>
  <c r="J588"/>
  <c r="J587"/>
  <c r="J586"/>
  <c r="J585"/>
  <c r="K584"/>
  <c r="K583"/>
  <c r="K582"/>
  <c r="K581"/>
  <c r="K580"/>
  <c r="K579"/>
  <c r="K578"/>
  <c r="J583"/>
  <c r="J582"/>
  <c r="J581"/>
  <c r="J580"/>
  <c r="J579"/>
  <c r="J578"/>
  <c r="K577"/>
  <c r="K576"/>
  <c r="J575"/>
  <c r="J574"/>
  <c r="J573"/>
  <c r="J572"/>
  <c r="J571"/>
  <c r="K570"/>
  <c r="K569"/>
  <c r="K568"/>
  <c r="J567"/>
  <c r="J566"/>
  <c r="J565"/>
  <c r="J564"/>
  <c r="J563"/>
  <c r="K559"/>
  <c r="K558"/>
  <c r="J558"/>
  <c r="K557"/>
  <c r="K556"/>
  <c r="J556"/>
  <c r="K555"/>
  <c r="K554"/>
  <c r="J554"/>
  <c r="K553"/>
  <c r="K552"/>
  <c r="J552"/>
  <c r="K551"/>
  <c r="K549"/>
  <c r="K548"/>
  <c r="J549"/>
  <c r="J548"/>
  <c r="K542"/>
  <c r="K541"/>
  <c r="K540"/>
  <c r="K539"/>
  <c r="J541"/>
  <c r="J540"/>
  <c r="J539"/>
  <c r="K538"/>
  <c r="K537"/>
  <c r="J537"/>
  <c r="K536"/>
  <c r="K535"/>
  <c r="J535"/>
  <c r="K531"/>
  <c r="K530"/>
  <c r="K529"/>
  <c r="K528"/>
  <c r="J530"/>
  <c r="J529"/>
  <c r="J528"/>
  <c r="K527"/>
  <c r="K526"/>
  <c r="J526"/>
  <c r="K525"/>
  <c r="K524"/>
  <c r="J524"/>
  <c r="K520"/>
  <c r="K519"/>
  <c r="K518"/>
  <c r="K517"/>
  <c r="K516"/>
  <c r="J519"/>
  <c r="J518"/>
  <c r="J517"/>
  <c r="J516"/>
  <c r="K514"/>
  <c r="K513"/>
  <c r="K512"/>
  <c r="K511"/>
  <c r="K510"/>
  <c r="K509"/>
  <c r="J513"/>
  <c r="J512"/>
  <c r="J511"/>
  <c r="J510"/>
  <c r="J509"/>
  <c r="K508"/>
  <c r="K507"/>
  <c r="K506"/>
  <c r="K505"/>
  <c r="K504"/>
  <c r="K503"/>
  <c r="J507"/>
  <c r="J506"/>
  <c r="J505"/>
  <c r="J504"/>
  <c r="J503"/>
  <c r="K502"/>
  <c r="K501"/>
  <c r="K500"/>
  <c r="K499"/>
  <c r="K498"/>
  <c r="K497"/>
  <c r="J501"/>
  <c r="J500"/>
  <c r="J499"/>
  <c r="J498"/>
  <c r="J497"/>
  <c r="K495"/>
  <c r="K494"/>
  <c r="K493"/>
  <c r="K492"/>
  <c r="K491"/>
  <c r="K490"/>
  <c r="K489"/>
  <c r="J494"/>
  <c r="J493"/>
  <c r="J492"/>
  <c r="J491"/>
  <c r="J490"/>
  <c r="J489"/>
  <c r="K488"/>
  <c r="K487"/>
  <c r="K486"/>
  <c r="K485"/>
  <c r="K484"/>
  <c r="K483"/>
  <c r="J487"/>
  <c r="J486"/>
  <c r="J485"/>
  <c r="J484"/>
  <c r="J483"/>
  <c r="K482"/>
  <c r="K481"/>
  <c r="K480"/>
  <c r="K479"/>
  <c r="K478"/>
  <c r="K477"/>
  <c r="J481"/>
  <c r="J480"/>
  <c r="J479"/>
  <c r="J478"/>
  <c r="J477"/>
  <c r="K476"/>
  <c r="K475"/>
  <c r="J475"/>
  <c r="K474"/>
  <c r="K473"/>
  <c r="K472"/>
  <c r="K471"/>
  <c r="J473"/>
  <c r="K470"/>
  <c r="K469"/>
  <c r="K468"/>
  <c r="K467"/>
  <c r="J469"/>
  <c r="J468"/>
  <c r="J467"/>
  <c r="K465"/>
  <c r="K464"/>
  <c r="K463"/>
  <c r="K462"/>
  <c r="K461"/>
  <c r="J464"/>
  <c r="J463"/>
  <c r="J462"/>
  <c r="J461"/>
  <c r="K459"/>
  <c r="K458"/>
  <c r="J458"/>
  <c r="K457"/>
  <c r="K456"/>
  <c r="J456"/>
  <c r="K455"/>
  <c r="K454"/>
  <c r="J454"/>
  <c r="K453"/>
  <c r="K452"/>
  <c r="J452"/>
  <c r="K450"/>
  <c r="K449"/>
  <c r="K448"/>
  <c r="J449"/>
  <c r="J448"/>
  <c r="K443"/>
  <c r="K442"/>
  <c r="J442"/>
  <c r="K441"/>
  <c r="K440"/>
  <c r="J440"/>
  <c r="K439"/>
  <c r="K438"/>
  <c r="J438"/>
  <c r="K433"/>
  <c r="K432"/>
  <c r="K431"/>
  <c r="J432"/>
  <c r="J431"/>
  <c r="K430"/>
  <c r="K429"/>
  <c r="J429"/>
  <c r="K428"/>
  <c r="K427"/>
  <c r="J427"/>
  <c r="J426"/>
  <c r="K421"/>
  <c r="K420"/>
  <c r="K419"/>
  <c r="K418"/>
  <c r="K417"/>
  <c r="J420"/>
  <c r="J419"/>
  <c r="J418"/>
  <c r="J417"/>
  <c r="K416"/>
  <c r="K415"/>
  <c r="K414"/>
  <c r="K413"/>
  <c r="J415"/>
  <c r="J414"/>
  <c r="J413"/>
  <c r="K412"/>
  <c r="K411"/>
  <c r="K410"/>
  <c r="K409"/>
  <c r="J411"/>
  <c r="J410"/>
  <c r="J409"/>
  <c r="K406"/>
  <c r="K405"/>
  <c r="K404"/>
  <c r="K403"/>
  <c r="J405"/>
  <c r="J404"/>
  <c r="J403"/>
  <c r="K397"/>
  <c r="K396"/>
  <c r="K395"/>
  <c r="J396"/>
  <c r="J395"/>
  <c r="K393"/>
  <c r="K392"/>
  <c r="J392"/>
  <c r="K391"/>
  <c r="K390"/>
  <c r="J390"/>
  <c r="K389"/>
  <c r="K388"/>
  <c r="J388"/>
  <c r="K386"/>
  <c r="K385"/>
  <c r="K384"/>
  <c r="J384"/>
  <c r="K383"/>
  <c r="K382"/>
  <c r="K381"/>
  <c r="J381"/>
  <c r="J380"/>
  <c r="K379"/>
  <c r="K378"/>
  <c r="J378"/>
  <c r="K377"/>
  <c r="K376"/>
  <c r="J376"/>
  <c r="K375"/>
  <c r="K374"/>
  <c r="J374"/>
  <c r="K373"/>
  <c r="K372"/>
  <c r="J372"/>
  <c r="K370"/>
  <c r="K369"/>
  <c r="J369"/>
  <c r="J366"/>
  <c r="K368"/>
  <c r="K367"/>
  <c r="J367"/>
  <c r="K365"/>
  <c r="K364"/>
  <c r="J364"/>
  <c r="K363"/>
  <c r="K362"/>
  <c r="J362"/>
  <c r="K361"/>
  <c r="K360"/>
  <c r="J360"/>
  <c r="K359"/>
  <c r="K358"/>
  <c r="J358"/>
  <c r="K354"/>
  <c r="K353"/>
  <c r="K352"/>
  <c r="K351"/>
  <c r="K350"/>
  <c r="J353"/>
  <c r="J352"/>
  <c r="J351"/>
  <c r="J350"/>
  <c r="K334"/>
  <c r="J331"/>
  <c r="J330"/>
  <c r="K329"/>
  <c r="K328"/>
  <c r="J328"/>
  <c r="K327"/>
  <c r="K326"/>
  <c r="J326"/>
  <c r="K325"/>
  <c r="K324"/>
  <c r="J324"/>
  <c r="K323"/>
  <c r="K322"/>
  <c r="K321"/>
  <c r="J321"/>
  <c r="K319"/>
  <c r="K318"/>
  <c r="J318"/>
  <c r="K317"/>
  <c r="K316"/>
  <c r="J315"/>
  <c r="K310"/>
  <c r="K309"/>
  <c r="J309"/>
  <c r="K308"/>
  <c r="K307"/>
  <c r="J307"/>
  <c r="K305"/>
  <c r="K304"/>
  <c r="J304"/>
  <c r="K303"/>
  <c r="K302"/>
  <c r="J302"/>
  <c r="K301"/>
  <c r="K300"/>
  <c r="J300"/>
  <c r="K299"/>
  <c r="K298"/>
  <c r="J297"/>
  <c r="K296"/>
  <c r="K295"/>
  <c r="J294"/>
  <c r="K291"/>
  <c r="K290"/>
  <c r="K289"/>
  <c r="K288"/>
  <c r="J290"/>
  <c r="J289"/>
  <c r="J288"/>
  <c r="K284"/>
  <c r="K283"/>
  <c r="K282"/>
  <c r="K281"/>
  <c r="K280"/>
  <c r="J283"/>
  <c r="J282"/>
  <c r="J281"/>
  <c r="J280"/>
  <c r="K279"/>
  <c r="K278"/>
  <c r="K277"/>
  <c r="K276"/>
  <c r="J278"/>
  <c r="J277"/>
  <c r="J276"/>
  <c r="K275"/>
  <c r="K274"/>
  <c r="K273"/>
  <c r="K272"/>
  <c r="J274"/>
  <c r="J273"/>
  <c r="J272"/>
  <c r="K269"/>
  <c r="K268"/>
  <c r="K267"/>
  <c r="K266"/>
  <c r="J268"/>
  <c r="J267"/>
  <c r="J266"/>
  <c r="K260"/>
  <c r="K259"/>
  <c r="J258"/>
  <c r="K257"/>
  <c r="K256"/>
  <c r="J255"/>
  <c r="K253"/>
  <c r="K252"/>
  <c r="K251"/>
  <c r="J252"/>
  <c r="J251"/>
  <c r="K249"/>
  <c r="K248"/>
  <c r="K247"/>
  <c r="J248"/>
  <c r="J247"/>
  <c r="K244"/>
  <c r="K243"/>
  <c r="J242"/>
  <c r="J241"/>
  <c r="J240"/>
  <c r="J239"/>
  <c r="J238"/>
  <c r="K237"/>
  <c r="K236"/>
  <c r="K235"/>
  <c r="K234"/>
  <c r="J236"/>
  <c r="J235"/>
  <c r="J234"/>
  <c r="K233"/>
  <c r="K232"/>
  <c r="K231"/>
  <c r="K230"/>
  <c r="J232"/>
  <c r="J231"/>
  <c r="J230"/>
  <c r="K227"/>
  <c r="K226"/>
  <c r="K225"/>
  <c r="J226"/>
  <c r="J225"/>
  <c r="K224"/>
  <c r="K223"/>
  <c r="K222"/>
  <c r="J223"/>
  <c r="J222"/>
  <c r="K219"/>
  <c r="K218"/>
  <c r="J218"/>
  <c r="K217"/>
  <c r="K216"/>
  <c r="J216"/>
  <c r="K210"/>
  <c r="K209"/>
  <c r="K208"/>
  <c r="J209"/>
  <c r="J208"/>
  <c r="K207"/>
  <c r="K206"/>
  <c r="J206"/>
  <c r="K205"/>
  <c r="K204"/>
  <c r="J204"/>
  <c r="K203"/>
  <c r="K202"/>
  <c r="J202"/>
  <c r="K201"/>
  <c r="K200"/>
  <c r="J200"/>
  <c r="K195"/>
  <c r="K194"/>
  <c r="K193"/>
  <c r="J192"/>
  <c r="J191"/>
  <c r="J190"/>
  <c r="K189"/>
  <c r="K188"/>
  <c r="J188"/>
  <c r="K187"/>
  <c r="K186"/>
  <c r="J185"/>
  <c r="K180"/>
  <c r="K179"/>
  <c r="K178"/>
  <c r="J177"/>
  <c r="J176"/>
  <c r="J175"/>
  <c r="K174"/>
  <c r="K173"/>
  <c r="K172"/>
  <c r="K171"/>
  <c r="J173"/>
  <c r="J172"/>
  <c r="J171"/>
  <c r="K162"/>
  <c r="K161"/>
  <c r="J161"/>
  <c r="K160"/>
  <c r="K159"/>
  <c r="J159"/>
  <c r="K158"/>
  <c r="K157"/>
  <c r="J157"/>
  <c r="K155"/>
  <c r="K154"/>
  <c r="J154"/>
  <c r="K153"/>
  <c r="K152"/>
  <c r="J152"/>
  <c r="K151"/>
  <c r="K150"/>
  <c r="J150"/>
  <c r="K149"/>
  <c r="K148"/>
  <c r="J148"/>
  <c r="K147"/>
  <c r="K146"/>
  <c r="J146"/>
  <c r="K143"/>
  <c r="K142"/>
  <c r="K141"/>
  <c r="K140"/>
  <c r="K139"/>
  <c r="J141"/>
  <c r="J140"/>
  <c r="J139"/>
  <c r="K137"/>
  <c r="K136"/>
  <c r="K135"/>
  <c r="K134"/>
  <c r="J136"/>
  <c r="J135"/>
  <c r="J134"/>
  <c r="K133"/>
  <c r="K132"/>
  <c r="J132"/>
  <c r="K131"/>
  <c r="K130"/>
  <c r="J130"/>
  <c r="K129"/>
  <c r="K128"/>
  <c r="J128"/>
  <c r="K127"/>
  <c r="K126"/>
  <c r="J126"/>
  <c r="K125"/>
  <c r="K124"/>
  <c r="J123"/>
  <c r="K119"/>
  <c r="K118"/>
  <c r="K117"/>
  <c r="K116"/>
  <c r="K115"/>
  <c r="J118"/>
  <c r="J117"/>
  <c r="J116"/>
  <c r="J115"/>
  <c r="K114"/>
  <c r="K113"/>
  <c r="K112"/>
  <c r="J113"/>
  <c r="J112"/>
  <c r="K111"/>
  <c r="K110"/>
  <c r="K109"/>
  <c r="J110"/>
  <c r="J109"/>
  <c r="K105"/>
  <c r="K104"/>
  <c r="K103"/>
  <c r="K102"/>
  <c r="J104"/>
  <c r="J103"/>
  <c r="J102"/>
  <c r="K101"/>
  <c r="K100"/>
  <c r="K99"/>
  <c r="K98"/>
  <c r="J100"/>
  <c r="J99"/>
  <c r="J98"/>
  <c r="K97"/>
  <c r="K96"/>
  <c r="K95"/>
  <c r="K94"/>
  <c r="K93"/>
  <c r="K92"/>
  <c r="J96"/>
  <c r="J95"/>
  <c r="J94"/>
  <c r="J93"/>
  <c r="J92"/>
  <c r="K91"/>
  <c r="K90"/>
  <c r="J90"/>
  <c r="K89"/>
  <c r="K88"/>
  <c r="J88"/>
  <c r="K87"/>
  <c r="K86"/>
  <c r="J85"/>
  <c r="K84"/>
  <c r="K83"/>
  <c r="J82"/>
  <c r="K81"/>
  <c r="K80"/>
  <c r="J80"/>
  <c r="K79"/>
  <c r="K78"/>
  <c r="J78"/>
  <c r="K77"/>
  <c r="K76"/>
  <c r="J76"/>
  <c r="K75"/>
  <c r="K74"/>
  <c r="K73"/>
  <c r="K72"/>
  <c r="J71"/>
  <c r="K67"/>
  <c r="K66"/>
  <c r="K65"/>
  <c r="K64"/>
  <c r="K63"/>
  <c r="J66"/>
  <c r="J65"/>
  <c r="J64"/>
  <c r="J63"/>
  <c r="K61"/>
  <c r="K60"/>
  <c r="K59"/>
  <c r="K58"/>
  <c r="J60"/>
  <c r="J59"/>
  <c r="J58"/>
  <c r="K54"/>
  <c r="K53"/>
  <c r="J53"/>
  <c r="K52"/>
  <c r="K51"/>
  <c r="J51"/>
  <c r="K47"/>
  <c r="K46"/>
  <c r="K45"/>
  <c r="K44"/>
  <c r="J46"/>
  <c r="J45"/>
  <c r="J44"/>
  <c r="K43"/>
  <c r="K42"/>
  <c r="J42"/>
  <c r="K41"/>
  <c r="K40"/>
  <c r="J40"/>
  <c r="K39"/>
  <c r="K38"/>
  <c r="J37"/>
  <c r="K31"/>
  <c r="K30"/>
  <c r="K29"/>
  <c r="K28"/>
  <c r="K27"/>
  <c r="J30"/>
  <c r="J29"/>
  <c r="J28"/>
  <c r="J27"/>
  <c r="K26"/>
  <c r="K25"/>
  <c r="K24"/>
  <c r="K23"/>
  <c r="J25"/>
  <c r="J24"/>
  <c r="J23"/>
  <c r="K22"/>
  <c r="K21"/>
  <c r="J21"/>
  <c r="K20"/>
  <c r="K19"/>
  <c r="J18"/>
  <c r="K17"/>
  <c r="K16"/>
  <c r="J16"/>
  <c r="K37"/>
  <c r="J472"/>
  <c r="J471"/>
  <c r="N398"/>
  <c r="N1047"/>
  <c r="N1046"/>
  <c r="N1045"/>
  <c r="E504" i="17"/>
  <c r="E498"/>
  <c r="L348"/>
  <c r="I244"/>
  <c r="K306" i="14"/>
  <c r="I12" i="17"/>
  <c r="K319"/>
  <c r="K185" i="14"/>
  <c r="K184"/>
  <c r="K183"/>
  <c r="K215"/>
  <c r="K214"/>
  <c r="K213"/>
  <c r="J675"/>
  <c r="J674"/>
  <c r="J673"/>
  <c r="J735"/>
  <c r="J734"/>
  <c r="J1051"/>
  <c r="N258"/>
  <c r="N315"/>
  <c r="N314"/>
  <c r="N623"/>
  <c r="N622"/>
  <c r="N621"/>
  <c r="N620"/>
  <c r="J15"/>
  <c r="J14"/>
  <c r="J50"/>
  <c r="J49"/>
  <c r="J48"/>
  <c r="J215"/>
  <c r="J214"/>
  <c r="J213"/>
  <c r="K426"/>
  <c r="M261"/>
  <c r="M337"/>
  <c r="J184"/>
  <c r="J183"/>
  <c r="M156"/>
  <c r="N769"/>
  <c r="N768"/>
  <c r="H276" i="17"/>
  <c r="K504"/>
  <c r="K498"/>
  <c r="F319"/>
  <c r="E276"/>
  <c r="E275"/>
  <c r="K481"/>
  <c r="K476"/>
  <c r="L319"/>
  <c r="E368"/>
  <c r="I319"/>
  <c r="E448"/>
  <c r="H481"/>
  <c r="H476"/>
  <c r="J523" i="14"/>
  <c r="J522"/>
  <c r="J521"/>
  <c r="N754"/>
  <c r="J387"/>
  <c r="K1024"/>
  <c r="K1023"/>
  <c r="K1022"/>
  <c r="K1021"/>
  <c r="K1020"/>
  <c r="K1036"/>
  <c r="N37"/>
  <c r="N185"/>
  <c r="N184"/>
  <c r="N183"/>
  <c r="M675"/>
  <c r="M674"/>
  <c r="M673"/>
  <c r="N683"/>
  <c r="M735"/>
  <c r="M734"/>
  <c r="M867"/>
  <c r="M900"/>
  <c r="M899"/>
  <c r="M898"/>
  <c r="N908"/>
  <c r="N907"/>
  <c r="N906"/>
  <c r="K917"/>
  <c r="K916"/>
  <c r="K915"/>
  <c r="K914"/>
  <c r="M751"/>
  <c r="K357"/>
  <c r="K387"/>
  <c r="J683"/>
  <c r="J682"/>
  <c r="K759"/>
  <c r="J337"/>
  <c r="J398"/>
  <c r="J394"/>
  <c r="M184"/>
  <c r="M183"/>
  <c r="M182"/>
  <c r="M181"/>
  <c r="M215"/>
  <c r="M214"/>
  <c r="M213"/>
  <c r="M306"/>
  <c r="M314"/>
  <c r="M398"/>
  <c r="M394"/>
  <c r="N599"/>
  <c r="N598"/>
  <c r="N597"/>
  <c r="N596"/>
  <c r="N595"/>
  <c r="N654"/>
  <c r="N653"/>
  <c r="M683"/>
  <c r="M682"/>
  <c r="N1014"/>
  <c r="N1013"/>
  <c r="N1012"/>
  <c r="N1011"/>
  <c r="N1010"/>
  <c r="J466"/>
  <c r="J460"/>
  <c r="K523"/>
  <c r="K522"/>
  <c r="K521"/>
  <c r="N177"/>
  <c r="N176"/>
  <c r="N175"/>
  <c r="N170"/>
  <c r="N169"/>
  <c r="N215"/>
  <c r="N214"/>
  <c r="N213"/>
  <c r="M862"/>
  <c r="N984"/>
  <c r="K675"/>
  <c r="K674"/>
  <c r="K673"/>
  <c r="K792"/>
  <c r="K791"/>
  <c r="K790"/>
  <c r="K789"/>
  <c r="K788"/>
  <c r="K811"/>
  <c r="K810"/>
  <c r="K809"/>
  <c r="K808"/>
  <c r="K807"/>
  <c r="K806"/>
  <c r="J36"/>
  <c r="J35"/>
  <c r="J34"/>
  <c r="K156"/>
  <c r="J199"/>
  <c r="J198"/>
  <c r="J197"/>
  <c r="J196"/>
  <c r="K294"/>
  <c r="J293"/>
  <c r="J314"/>
  <c r="K670"/>
  <c r="K777"/>
  <c r="K776"/>
  <c r="K775"/>
  <c r="K774"/>
  <c r="K773"/>
  <c r="K772"/>
  <c r="J792"/>
  <c r="J791"/>
  <c r="J790"/>
  <c r="J789"/>
  <c r="J788"/>
  <c r="K984"/>
  <c r="K981"/>
  <c r="K980"/>
  <c r="K979"/>
  <c r="K973"/>
  <c r="J1001"/>
  <c r="J1000"/>
  <c r="J999"/>
  <c r="J998"/>
  <c r="J1033"/>
  <c r="J1032"/>
  <c r="J1031"/>
  <c r="K1042"/>
  <c r="K1041"/>
  <c r="K1040"/>
  <c r="N18"/>
  <c r="N15"/>
  <c r="N14"/>
  <c r="N13"/>
  <c r="N12"/>
  <c r="N192"/>
  <c r="N191"/>
  <c r="N190"/>
  <c r="M437"/>
  <c r="M436"/>
  <c r="M435"/>
  <c r="M434"/>
  <c r="N670"/>
  <c r="N777"/>
  <c r="N776"/>
  <c r="N775"/>
  <c r="N774"/>
  <c r="N773"/>
  <c r="N772"/>
  <c r="M857"/>
  <c r="N917"/>
  <c r="N916"/>
  <c r="N915"/>
  <c r="N914"/>
  <c r="M1051"/>
  <c r="M1058"/>
  <c r="M1057"/>
  <c r="M1056"/>
  <c r="J122"/>
  <c r="J121"/>
  <c r="J120"/>
  <c r="J898"/>
  <c r="M366"/>
  <c r="J254"/>
  <c r="J776"/>
  <c r="J775"/>
  <c r="J774"/>
  <c r="J773"/>
  <c r="J772"/>
  <c r="K857"/>
  <c r="J1039"/>
  <c r="K867"/>
  <c r="N123"/>
  <c r="N122"/>
  <c r="N121"/>
  <c r="N120"/>
  <c r="M145"/>
  <c r="M144"/>
  <c r="M138"/>
  <c r="M199"/>
  <c r="M198"/>
  <c r="M197"/>
  <c r="M196"/>
  <c r="M229"/>
  <c r="M228"/>
  <c r="M254"/>
  <c r="M250"/>
  <c r="M246"/>
  <c r="M245"/>
  <c r="N294"/>
  <c r="M293"/>
  <c r="M292"/>
  <c r="M287"/>
  <c r="M286"/>
  <c r="N337"/>
  <c r="N675"/>
  <c r="N674"/>
  <c r="N673"/>
  <c r="N759"/>
  <c r="M776"/>
  <c r="M775"/>
  <c r="M774"/>
  <c r="M773"/>
  <c r="M772"/>
  <c r="N862"/>
  <c r="M915"/>
  <c r="M914"/>
  <c r="M942"/>
  <c r="M935"/>
  <c r="M981"/>
  <c r="M980"/>
  <c r="M979"/>
  <c r="M973"/>
  <c r="H448" i="17"/>
  <c r="K46"/>
  <c r="E244"/>
  <c r="L481"/>
  <c r="L476"/>
  <c r="I276"/>
  <c r="I90"/>
  <c r="L505"/>
  <c r="H90"/>
  <c r="E90"/>
  <c r="E89"/>
  <c r="L448"/>
  <c r="K244"/>
  <c r="H504"/>
  <c r="H498"/>
  <c r="H406"/>
  <c r="H405"/>
  <c r="K448"/>
  <c r="L276"/>
  <c r="E179"/>
  <c r="F481"/>
  <c r="F476"/>
  <c r="K199" i="14"/>
  <c r="K198"/>
  <c r="K197"/>
  <c r="K196"/>
  <c r="L406" i="17"/>
  <c r="F244"/>
  <c r="K276"/>
  <c r="H179"/>
  <c r="J13" i="14"/>
  <c r="N221"/>
  <c r="N220"/>
  <c r="N715"/>
  <c r="K221"/>
  <c r="K220"/>
  <c r="K229"/>
  <c r="K228"/>
  <c r="K715"/>
  <c r="J182"/>
  <c r="J181"/>
  <c r="K332"/>
  <c r="K331"/>
  <c r="K330"/>
  <c r="K609"/>
  <c r="K605"/>
  <c r="K604"/>
  <c r="K682"/>
  <c r="N85"/>
  <c r="M271"/>
  <c r="M270"/>
  <c r="J170"/>
  <c r="J169"/>
  <c r="N297"/>
  <c r="K425"/>
  <c r="K424"/>
  <c r="K423"/>
  <c r="J320"/>
  <c r="J108"/>
  <c r="J107"/>
  <c r="K380"/>
  <c r="K547"/>
  <c r="K546"/>
  <c r="K545"/>
  <c r="K544"/>
  <c r="K543"/>
  <c r="K623"/>
  <c r="K622"/>
  <c r="K621"/>
  <c r="K620"/>
  <c r="J751"/>
  <c r="K36"/>
  <c r="K35"/>
  <c r="K34"/>
  <c r="J145"/>
  <c r="J70"/>
  <c r="J69"/>
  <c r="J68"/>
  <c r="K85"/>
  <c r="K82"/>
  <c r="K145"/>
  <c r="K144"/>
  <c r="K138"/>
  <c r="K242"/>
  <c r="K241"/>
  <c r="K240"/>
  <c r="K239"/>
  <c r="K238"/>
  <c r="K820"/>
  <c r="K819"/>
  <c r="K408"/>
  <c r="K407"/>
  <c r="K667"/>
  <c r="K694"/>
  <c r="J1058"/>
  <c r="J1057"/>
  <c r="J1056"/>
  <c r="N199"/>
  <c r="N198"/>
  <c r="N197"/>
  <c r="N196"/>
  <c r="N366"/>
  <c r="M547"/>
  <c r="M546"/>
  <c r="M545"/>
  <c r="M544"/>
  <c r="M543"/>
  <c r="J229"/>
  <c r="J228"/>
  <c r="K258"/>
  <c r="K315"/>
  <c r="K314"/>
  <c r="K371"/>
  <c r="J371"/>
  <c r="J408"/>
  <c r="J407"/>
  <c r="J437"/>
  <c r="J436"/>
  <c r="J435"/>
  <c r="J434"/>
  <c r="K466"/>
  <c r="K460"/>
  <c r="J534"/>
  <c r="J533"/>
  <c r="J667"/>
  <c r="J663"/>
  <c r="J715"/>
  <c r="K736"/>
  <c r="K735"/>
  <c r="K734"/>
  <c r="J745"/>
  <c r="J837"/>
  <c r="J836"/>
  <c r="J835"/>
  <c r="J852"/>
  <c r="J862"/>
  <c r="K908"/>
  <c r="K907"/>
  <c r="K906"/>
  <c r="M36"/>
  <c r="M35"/>
  <c r="M34"/>
  <c r="N145"/>
  <c r="N387"/>
  <c r="N426"/>
  <c r="N425"/>
  <c r="N424"/>
  <c r="N423"/>
  <c r="K18"/>
  <c r="K15"/>
  <c r="K14"/>
  <c r="K13"/>
  <c r="K12"/>
  <c r="K123"/>
  <c r="K122"/>
  <c r="K121"/>
  <c r="K120"/>
  <c r="J156"/>
  <c r="K255"/>
  <c r="K366"/>
  <c r="K437"/>
  <c r="K436"/>
  <c r="K435"/>
  <c r="K434"/>
  <c r="K534"/>
  <c r="K533"/>
  <c r="K532"/>
  <c r="J547"/>
  <c r="J546"/>
  <c r="J545"/>
  <c r="J544"/>
  <c r="J543"/>
  <c r="K575"/>
  <c r="K574"/>
  <c r="K573"/>
  <c r="K572"/>
  <c r="K571"/>
  <c r="K599"/>
  <c r="K598"/>
  <c r="K597"/>
  <c r="K596"/>
  <c r="K595"/>
  <c r="J609"/>
  <c r="J605"/>
  <c r="J604"/>
  <c r="J603"/>
  <c r="J594"/>
  <c r="J593"/>
  <c r="J654"/>
  <c r="J653"/>
  <c r="K746"/>
  <c r="K745"/>
  <c r="K837"/>
  <c r="K873"/>
  <c r="K872"/>
  <c r="M50"/>
  <c r="M49"/>
  <c r="M48"/>
  <c r="M122"/>
  <c r="M121"/>
  <c r="M120"/>
  <c r="N306"/>
  <c r="N408"/>
  <c r="N407"/>
  <c r="N523"/>
  <c r="N522"/>
  <c r="N521"/>
  <c r="M715"/>
  <c r="N873"/>
  <c r="N872"/>
  <c r="M1039"/>
  <c r="K1033"/>
  <c r="K1032"/>
  <c r="K1031"/>
  <c r="M15"/>
  <c r="M14"/>
  <c r="M13"/>
  <c r="M12"/>
  <c r="N71"/>
  <c r="M108"/>
  <c r="M107"/>
  <c r="N255"/>
  <c r="N394"/>
  <c r="M472"/>
  <c r="M471"/>
  <c r="M466"/>
  <c r="M460"/>
  <c r="M534"/>
  <c r="M533"/>
  <c r="M532"/>
  <c r="N567"/>
  <c r="N566"/>
  <c r="N565"/>
  <c r="N564"/>
  <c r="N563"/>
  <c r="M763"/>
  <c r="M762"/>
  <c r="N857"/>
  <c r="N981"/>
  <c r="N980"/>
  <c r="N979"/>
  <c r="N1051"/>
  <c r="K862"/>
  <c r="M70"/>
  <c r="M69"/>
  <c r="M68"/>
  <c r="M62"/>
  <c r="M320"/>
  <c r="M371"/>
  <c r="M387"/>
  <c r="M609"/>
  <c r="M605"/>
  <c r="M604"/>
  <c r="M603"/>
  <c r="M594"/>
  <c r="M593"/>
  <c r="M654"/>
  <c r="M653"/>
  <c r="N736"/>
  <c r="N735"/>
  <c r="N734"/>
  <c r="N765"/>
  <c r="N764"/>
  <c r="N763"/>
  <c r="N762"/>
  <c r="N811"/>
  <c r="N810"/>
  <c r="N809"/>
  <c r="N808"/>
  <c r="N807"/>
  <c r="N806"/>
  <c r="M809"/>
  <c r="M808"/>
  <c r="M807"/>
  <c r="M806"/>
  <c r="M852"/>
  <c r="N867"/>
  <c r="M884"/>
  <c r="M883"/>
  <c r="M1001"/>
  <c r="M1000"/>
  <c r="M999"/>
  <c r="M998"/>
  <c r="J857"/>
  <c r="J873"/>
  <c r="J872"/>
  <c r="K398"/>
  <c r="K394"/>
  <c r="J867"/>
  <c r="N50"/>
  <c r="N49"/>
  <c r="N48"/>
  <c r="N82"/>
  <c r="M357"/>
  <c r="N371"/>
  <c r="N380"/>
  <c r="N609"/>
  <c r="N605"/>
  <c r="N604"/>
  <c r="N603"/>
  <c r="N667"/>
  <c r="N792"/>
  <c r="N791"/>
  <c r="N790"/>
  <c r="N789"/>
  <c r="N788"/>
  <c r="N837"/>
  <c r="N852"/>
  <c r="N942"/>
  <c r="N935"/>
  <c r="J271"/>
  <c r="J270"/>
  <c r="J221"/>
  <c r="J220"/>
  <c r="J212"/>
  <c r="M221"/>
  <c r="M220"/>
  <c r="M212"/>
  <c r="K71"/>
  <c r="N332"/>
  <c r="N331"/>
  <c r="N330"/>
  <c r="M451"/>
  <c r="M447"/>
  <c r="M446"/>
  <c r="M445"/>
  <c r="J451"/>
  <c r="J447"/>
  <c r="J446"/>
  <c r="J445"/>
  <c r="K451"/>
  <c r="K447"/>
  <c r="K446"/>
  <c r="K445"/>
  <c r="F90" i="17"/>
  <c r="K179"/>
  <c r="K12"/>
  <c r="L90"/>
  <c r="K89"/>
  <c r="E12"/>
  <c r="E11"/>
  <c r="I406"/>
  <c r="I348"/>
  <c r="H89"/>
  <c r="H275"/>
  <c r="H11"/>
  <c r="L12"/>
  <c r="K275"/>
  <c r="E406"/>
  <c r="E405"/>
  <c r="N36" i="14"/>
  <c r="N35"/>
  <c r="N34"/>
  <c r="N33"/>
  <c r="N156"/>
  <c r="N261"/>
  <c r="M562"/>
  <c r="M561"/>
  <c r="M170"/>
  <c r="M169"/>
  <c r="N108"/>
  <c r="N107"/>
  <c r="N229"/>
  <c r="N228"/>
  <c r="N271"/>
  <c r="N270"/>
  <c r="N320"/>
  <c r="N357"/>
  <c r="M408"/>
  <c r="M407"/>
  <c r="N534"/>
  <c r="N533"/>
  <c r="N532"/>
  <c r="N547"/>
  <c r="N546"/>
  <c r="N545"/>
  <c r="N544"/>
  <c r="N543"/>
  <c r="N973"/>
  <c r="M426"/>
  <c r="M425"/>
  <c r="M424"/>
  <c r="M423"/>
  <c r="M523"/>
  <c r="M522"/>
  <c r="M521"/>
  <c r="N694"/>
  <c r="M694"/>
  <c r="M690"/>
  <c r="N437"/>
  <c r="N436"/>
  <c r="N435"/>
  <c r="N434"/>
  <c r="N451"/>
  <c r="N447"/>
  <c r="N446"/>
  <c r="N445"/>
  <c r="N472"/>
  <c r="N471"/>
  <c r="N466"/>
  <c r="N460"/>
  <c r="N575"/>
  <c r="N574"/>
  <c r="N573"/>
  <c r="N572"/>
  <c r="N571"/>
  <c r="N746"/>
  <c r="N745"/>
  <c r="N647"/>
  <c r="N646"/>
  <c r="N645"/>
  <c r="N644"/>
  <c r="N643"/>
  <c r="N642"/>
  <c r="N682"/>
  <c r="N820"/>
  <c r="N819"/>
  <c r="M836"/>
  <c r="M835"/>
  <c r="N884"/>
  <c r="N883"/>
  <c r="M667"/>
  <c r="M663"/>
  <c r="M745"/>
  <c r="M820"/>
  <c r="M819"/>
  <c r="M818"/>
  <c r="N1001"/>
  <c r="N1000"/>
  <c r="N999"/>
  <c r="N998"/>
  <c r="M792"/>
  <c r="M791"/>
  <c r="M790"/>
  <c r="M789"/>
  <c r="M788"/>
  <c r="N1024"/>
  <c r="N1023"/>
  <c r="N1022"/>
  <c r="N1021"/>
  <c r="N1020"/>
  <c r="M873"/>
  <c r="M872"/>
  <c r="N901"/>
  <c r="N900"/>
  <c r="N899"/>
  <c r="N898"/>
  <c r="M1033"/>
  <c r="M1032"/>
  <c r="M1031"/>
  <c r="N1042"/>
  <c r="N1041"/>
  <c r="N1040"/>
  <c r="N1039"/>
  <c r="N1058"/>
  <c r="N1057"/>
  <c r="N1056"/>
  <c r="K1051"/>
  <c r="K337"/>
  <c r="J261"/>
  <c r="J250"/>
  <c r="J246"/>
  <c r="J245"/>
  <c r="K261"/>
  <c r="J62"/>
  <c r="K654"/>
  <c r="K653"/>
  <c r="J562"/>
  <c r="J561"/>
  <c r="J12"/>
  <c r="K50"/>
  <c r="K49"/>
  <c r="K48"/>
  <c r="K108"/>
  <c r="K107"/>
  <c r="K320"/>
  <c r="J532"/>
  <c r="K271"/>
  <c r="K270"/>
  <c r="K177"/>
  <c r="K176"/>
  <c r="K175"/>
  <c r="K170"/>
  <c r="K169"/>
  <c r="K192"/>
  <c r="K191"/>
  <c r="K190"/>
  <c r="J357"/>
  <c r="K852"/>
  <c r="J942"/>
  <c r="J935"/>
  <c r="K567"/>
  <c r="K566"/>
  <c r="K565"/>
  <c r="K564"/>
  <c r="K563"/>
  <c r="J694"/>
  <c r="J690"/>
  <c r="J820"/>
  <c r="J819"/>
  <c r="J306"/>
  <c r="J425"/>
  <c r="J424"/>
  <c r="J423"/>
  <c r="K884"/>
  <c r="K883"/>
  <c r="J884"/>
  <c r="J883"/>
  <c r="K297"/>
  <c r="K647"/>
  <c r="K646"/>
  <c r="K645"/>
  <c r="K644"/>
  <c r="K643"/>
  <c r="K642"/>
  <c r="K765"/>
  <c r="K764"/>
  <c r="K763"/>
  <c r="K762"/>
  <c r="K942"/>
  <c r="K935"/>
  <c r="J915"/>
  <c r="J914"/>
  <c r="K754"/>
  <c r="K751"/>
  <c r="K901"/>
  <c r="K900"/>
  <c r="K899"/>
  <c r="J981"/>
  <c r="J980"/>
  <c r="J979"/>
  <c r="J973"/>
  <c r="K1001"/>
  <c r="K1000"/>
  <c r="K999"/>
  <c r="K998"/>
  <c r="K1047"/>
  <c r="K1046"/>
  <c r="K1045"/>
  <c r="K1039"/>
  <c r="K1058"/>
  <c r="K1057"/>
  <c r="K1056"/>
  <c r="H189"/>
  <c r="H188"/>
  <c r="H105"/>
  <c r="H104"/>
  <c r="H103"/>
  <c r="H102"/>
  <c r="H443"/>
  <c r="H442"/>
  <c r="H1066"/>
  <c r="H1065"/>
  <c r="H1064"/>
  <c r="H1063"/>
  <c r="H1062"/>
  <c r="H1061"/>
  <c r="H1060"/>
  <c r="H1059"/>
  <c r="H1053"/>
  <c r="H1052"/>
  <c r="H1051"/>
  <c r="H1050"/>
  <c r="H1049"/>
  <c r="H1048"/>
  <c r="H1044"/>
  <c r="H1043"/>
  <c r="H1038"/>
  <c r="H1037"/>
  <c r="H1035"/>
  <c r="H1034"/>
  <c r="H1029"/>
  <c r="H1028"/>
  <c r="H1027"/>
  <c r="H1026"/>
  <c r="H1025"/>
  <c r="H1016"/>
  <c r="H1015"/>
  <c r="H1009"/>
  <c r="H1008"/>
  <c r="H1007"/>
  <c r="H1006"/>
  <c r="H1005"/>
  <c r="H1004"/>
  <c r="H1003"/>
  <c r="H1002"/>
  <c r="H993"/>
  <c r="H992"/>
  <c r="H986"/>
  <c r="H985"/>
  <c r="H983"/>
  <c r="H978"/>
  <c r="H977"/>
  <c r="H976"/>
  <c r="H975"/>
  <c r="H974"/>
  <c r="H972"/>
  <c r="H971"/>
  <c r="H970"/>
  <c r="H969"/>
  <c r="H968"/>
  <c r="H967"/>
  <c r="H965"/>
  <c r="H958"/>
  <c r="H952"/>
  <c r="H951"/>
  <c r="H950"/>
  <c r="H949"/>
  <c r="H948"/>
  <c r="H947"/>
  <c r="H946"/>
  <c r="H945"/>
  <c r="H944"/>
  <c r="H943"/>
  <c r="H941"/>
  <c r="H940"/>
  <c r="H939"/>
  <c r="H938"/>
  <c r="H937"/>
  <c r="H936"/>
  <c r="H934"/>
  <c r="H925"/>
  <c r="H924"/>
  <c r="H923"/>
  <c r="H922"/>
  <c r="H921"/>
  <c r="H920"/>
  <c r="H919"/>
  <c r="H918"/>
  <c r="H913"/>
  <c r="H912"/>
  <c r="H911"/>
  <c r="H910"/>
  <c r="H909"/>
  <c r="H905"/>
  <c r="H904"/>
  <c r="H894"/>
  <c r="H893"/>
  <c r="H892"/>
  <c r="H891"/>
  <c r="H890"/>
  <c r="H889"/>
  <c r="H888"/>
  <c r="H887"/>
  <c r="H886"/>
  <c r="H885"/>
  <c r="H882"/>
  <c r="H881"/>
  <c r="H880"/>
  <c r="H878"/>
  <c r="H877"/>
  <c r="H866"/>
  <c r="H865"/>
  <c r="H864"/>
  <c r="H863"/>
  <c r="H861"/>
  <c r="H859"/>
  <c r="H856"/>
  <c r="H855"/>
  <c r="H854"/>
  <c r="H853"/>
  <c r="H842"/>
  <c r="H841"/>
  <c r="H840"/>
  <c r="H839"/>
  <c r="H838"/>
  <c r="H834"/>
  <c r="H833"/>
  <c r="H832"/>
  <c r="H831"/>
  <c r="H830"/>
  <c r="H829"/>
  <c r="H828"/>
  <c r="H827"/>
  <c r="H826"/>
  <c r="H825"/>
  <c r="H824"/>
  <c r="H817"/>
  <c r="H816"/>
  <c r="H815"/>
  <c r="H814"/>
  <c r="H813"/>
  <c r="H812"/>
  <c r="H805"/>
  <c r="H804"/>
  <c r="H803"/>
  <c r="H802"/>
  <c r="H801"/>
  <c r="H800"/>
  <c r="H799"/>
  <c r="H796"/>
  <c r="H795"/>
  <c r="H794"/>
  <c r="H787"/>
  <c r="H786"/>
  <c r="H785"/>
  <c r="H784"/>
  <c r="H783"/>
  <c r="H782"/>
  <c r="H781"/>
  <c r="H780"/>
  <c r="H779"/>
  <c r="H778"/>
  <c r="H771"/>
  <c r="H770"/>
  <c r="H769"/>
  <c r="H768"/>
  <c r="H767"/>
  <c r="H766"/>
  <c r="H761"/>
  <c r="H760"/>
  <c r="H759"/>
  <c r="H758"/>
  <c r="H757"/>
  <c r="H756"/>
  <c r="H755"/>
  <c r="H753"/>
  <c r="H750"/>
  <c r="H748"/>
  <c r="H747"/>
  <c r="H746"/>
  <c r="H743"/>
  <c r="H742"/>
  <c r="H741"/>
  <c r="H740"/>
  <c r="H739"/>
  <c r="H738"/>
  <c r="H737"/>
  <c r="H731"/>
  <c r="H725"/>
  <c r="H724"/>
  <c r="H723"/>
  <c r="H722"/>
  <c r="H721"/>
  <c r="H720"/>
  <c r="H719"/>
  <c r="H718"/>
  <c r="H717"/>
  <c r="H716"/>
  <c r="H714"/>
  <c r="H713"/>
  <c r="H712"/>
  <c r="H711"/>
  <c r="H710"/>
  <c r="H709"/>
  <c r="H706"/>
  <c r="H705"/>
  <c r="H704"/>
  <c r="H703"/>
  <c r="H702"/>
  <c r="H701"/>
  <c r="H700"/>
  <c r="H698"/>
  <c r="H696"/>
  <c r="H695"/>
  <c r="H689"/>
  <c r="H685"/>
  <c r="H684"/>
  <c r="H679"/>
  <c r="H678"/>
  <c r="H677"/>
  <c r="H676"/>
  <c r="H672"/>
  <c r="H670"/>
  <c r="H671"/>
  <c r="H669"/>
  <c r="H668"/>
  <c r="H662"/>
  <c r="H661"/>
  <c r="H660"/>
  <c r="H659"/>
  <c r="H658"/>
  <c r="H657"/>
  <c r="H656"/>
  <c r="H649"/>
  <c r="H648"/>
  <c r="H632"/>
  <c r="H631"/>
  <c r="H630"/>
  <c r="H629"/>
  <c r="H628"/>
  <c r="H627"/>
  <c r="H626"/>
  <c r="H625"/>
  <c r="H624"/>
  <c r="H619"/>
  <c r="H618"/>
  <c r="H617"/>
  <c r="H616"/>
  <c r="H615"/>
  <c r="H613"/>
  <c r="H612"/>
  <c r="H611"/>
  <c r="H610"/>
  <c r="H608"/>
  <c r="H607"/>
  <c r="H606"/>
  <c r="H602"/>
  <c r="H601"/>
  <c r="H600"/>
  <c r="H599"/>
  <c r="H598"/>
  <c r="H597"/>
  <c r="H596"/>
  <c r="H595"/>
  <c r="H591"/>
  <c r="H590"/>
  <c r="H589"/>
  <c r="H588"/>
  <c r="H587"/>
  <c r="H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59"/>
  <c r="H558"/>
  <c r="H557"/>
  <c r="H556"/>
  <c r="G575"/>
  <c r="G574"/>
  <c r="G573"/>
  <c r="G572"/>
  <c r="G571"/>
  <c r="G558"/>
  <c r="G549"/>
  <c r="G548"/>
  <c r="H555"/>
  <c r="H554"/>
  <c r="H553"/>
  <c r="H551"/>
  <c r="H549"/>
  <c r="H548"/>
  <c r="H542"/>
  <c r="H541"/>
  <c r="H540"/>
  <c r="H539"/>
  <c r="H538"/>
  <c r="H537"/>
  <c r="H536"/>
  <c r="H535"/>
  <c r="H527"/>
  <c r="H520"/>
  <c r="H519"/>
  <c r="H518"/>
  <c r="H517"/>
  <c r="H516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5"/>
  <c r="H488"/>
  <c r="H487"/>
  <c r="H486"/>
  <c r="H485"/>
  <c r="H484"/>
  <c r="H483"/>
  <c r="H482"/>
  <c r="H481"/>
  <c r="H480"/>
  <c r="H479"/>
  <c r="H478"/>
  <c r="H477"/>
  <c r="H476"/>
  <c r="H475"/>
  <c r="H474"/>
  <c r="H470"/>
  <c r="H469"/>
  <c r="H468"/>
  <c r="H467"/>
  <c r="H465"/>
  <c r="H464"/>
  <c r="H463"/>
  <c r="H462"/>
  <c r="H461"/>
  <c r="H459"/>
  <c r="H458"/>
  <c r="H457"/>
  <c r="H456"/>
  <c r="H455"/>
  <c r="H454"/>
  <c r="H453"/>
  <c r="H452"/>
  <c r="H450"/>
  <c r="H449"/>
  <c r="H448"/>
  <c r="H441"/>
  <c r="H439"/>
  <c r="H438"/>
  <c r="H433"/>
  <c r="H432"/>
  <c r="H431"/>
  <c r="H430"/>
  <c r="H429"/>
  <c r="H428"/>
  <c r="H427"/>
  <c r="H421"/>
  <c r="H420"/>
  <c r="H419"/>
  <c r="H418"/>
  <c r="H417"/>
  <c r="H416"/>
  <c r="H415"/>
  <c r="H414"/>
  <c r="H413"/>
  <c r="H412"/>
  <c r="H411"/>
  <c r="H410"/>
  <c r="H409"/>
  <c r="H406"/>
  <c r="H405"/>
  <c r="H404"/>
  <c r="H403"/>
  <c r="H397"/>
  <c r="H396"/>
  <c r="H395"/>
  <c r="H394"/>
  <c r="H393"/>
  <c r="H392"/>
  <c r="H391"/>
  <c r="H390"/>
  <c r="H389"/>
  <c r="H386"/>
  <c r="H385"/>
  <c r="H384"/>
  <c r="H383"/>
  <c r="H382"/>
  <c r="H381"/>
  <c r="H379"/>
  <c r="H378"/>
  <c r="H377"/>
  <c r="H376"/>
  <c r="H375"/>
  <c r="H374"/>
  <c r="H373"/>
  <c r="H370"/>
  <c r="H369"/>
  <c r="H368"/>
  <c r="H367"/>
  <c r="H365"/>
  <c r="H364"/>
  <c r="H363"/>
  <c r="H362"/>
  <c r="H361"/>
  <c r="H360"/>
  <c r="H359"/>
  <c r="H358"/>
  <c r="H354"/>
  <c r="H353"/>
  <c r="H352"/>
  <c r="H351"/>
  <c r="H350"/>
  <c r="H334"/>
  <c r="H332"/>
  <c r="H331"/>
  <c r="H330"/>
  <c r="G332"/>
  <c r="G331"/>
  <c r="G330"/>
  <c r="H329"/>
  <c r="H328"/>
  <c r="H327"/>
  <c r="H326"/>
  <c r="H325"/>
  <c r="H324"/>
  <c r="H323"/>
  <c r="H322"/>
  <c r="H319"/>
  <c r="H318"/>
  <c r="H317"/>
  <c r="H316"/>
  <c r="H310"/>
  <c r="H309"/>
  <c r="H308"/>
  <c r="H307"/>
  <c r="H305"/>
  <c r="H304"/>
  <c r="H303"/>
  <c r="H301"/>
  <c r="H300"/>
  <c r="H299"/>
  <c r="H298"/>
  <c r="H296"/>
  <c r="H295"/>
  <c r="H291"/>
  <c r="H284"/>
  <c r="H283"/>
  <c r="H282"/>
  <c r="H281"/>
  <c r="H280"/>
  <c r="H279"/>
  <c r="H278"/>
  <c r="H277"/>
  <c r="H276"/>
  <c r="H275"/>
  <c r="H269"/>
  <c r="H268"/>
  <c r="H267"/>
  <c r="H266"/>
  <c r="H260"/>
  <c r="H259"/>
  <c r="H257"/>
  <c r="H256"/>
  <c r="H249"/>
  <c r="H248"/>
  <c r="H247"/>
  <c r="H244"/>
  <c r="H243"/>
  <c r="H237"/>
  <c r="H236"/>
  <c r="H235"/>
  <c r="H234"/>
  <c r="H233"/>
  <c r="H232"/>
  <c r="H231"/>
  <c r="H230"/>
  <c r="H227"/>
  <c r="H226"/>
  <c r="H225"/>
  <c r="H224"/>
  <c r="H223"/>
  <c r="H222"/>
  <c r="H219"/>
  <c r="H218"/>
  <c r="H217"/>
  <c r="H216"/>
  <c r="H210"/>
  <c r="H209"/>
  <c r="H208"/>
  <c r="H207"/>
  <c r="H206"/>
  <c r="H205"/>
  <c r="H203"/>
  <c r="H202"/>
  <c r="H201"/>
  <c r="H200"/>
  <c r="H195"/>
  <c r="H194"/>
  <c r="H193"/>
  <c r="H187"/>
  <c r="H186"/>
  <c r="H180"/>
  <c r="H179"/>
  <c r="H178"/>
  <c r="H174"/>
  <c r="H173"/>
  <c r="H172"/>
  <c r="H171"/>
  <c r="H162"/>
  <c r="H161"/>
  <c r="H160"/>
  <c r="H159"/>
  <c r="H158"/>
  <c r="H157"/>
  <c r="H155"/>
  <c r="H154"/>
  <c r="H153"/>
  <c r="H152"/>
  <c r="H151"/>
  <c r="H150"/>
  <c r="H149"/>
  <c r="H147"/>
  <c r="H146"/>
  <c r="H143"/>
  <c r="H142"/>
  <c r="H141"/>
  <c r="H140"/>
  <c r="H139"/>
  <c r="H137"/>
  <c r="H136"/>
  <c r="H135"/>
  <c r="H134"/>
  <c r="H133"/>
  <c r="H132"/>
  <c r="H131"/>
  <c r="H130"/>
  <c r="H129"/>
  <c r="H128"/>
  <c r="H127"/>
  <c r="H126"/>
  <c r="H125"/>
  <c r="H124"/>
  <c r="H119"/>
  <c r="H118"/>
  <c r="H117"/>
  <c r="H116"/>
  <c r="H115"/>
  <c r="H114"/>
  <c r="H113"/>
  <c r="H112"/>
  <c r="H111"/>
  <c r="H110"/>
  <c r="H109"/>
  <c r="H101"/>
  <c r="H97"/>
  <c r="H96"/>
  <c r="H95"/>
  <c r="H94"/>
  <c r="H93"/>
  <c r="H92"/>
  <c r="H91"/>
  <c r="H90"/>
  <c r="H89"/>
  <c r="H88"/>
  <c r="H87"/>
  <c r="H86"/>
  <c r="H84"/>
  <c r="H83"/>
  <c r="H81"/>
  <c r="H80"/>
  <c r="H79"/>
  <c r="H78"/>
  <c r="H77"/>
  <c r="H76"/>
  <c r="H75"/>
  <c r="H74"/>
  <c r="H73"/>
  <c r="H72"/>
  <c r="H67"/>
  <c r="H66"/>
  <c r="H65"/>
  <c r="H64"/>
  <c r="H63"/>
  <c r="H61"/>
  <c r="H60"/>
  <c r="H59"/>
  <c r="H58"/>
  <c r="H54"/>
  <c r="H53"/>
  <c r="H52"/>
  <c r="H51"/>
  <c r="H47"/>
  <c r="H46"/>
  <c r="H45"/>
  <c r="H44"/>
  <c r="H43"/>
  <c r="H42"/>
  <c r="H41"/>
  <c r="H40"/>
  <c r="H39"/>
  <c r="H38"/>
  <c r="H31"/>
  <c r="H26"/>
  <c r="H25"/>
  <c r="H24"/>
  <c r="H23"/>
  <c r="H22"/>
  <c r="H21"/>
  <c r="H20"/>
  <c r="H19"/>
  <c r="H17"/>
  <c r="H16"/>
  <c r="G1065"/>
  <c r="G1064"/>
  <c r="G1063"/>
  <c r="G1061"/>
  <c r="G1060"/>
  <c r="G1059"/>
  <c r="G1052"/>
  <c r="G1051"/>
  <c r="G1047"/>
  <c r="G1046"/>
  <c r="G1045"/>
  <c r="G1042"/>
  <c r="G1041"/>
  <c r="G1040"/>
  <c r="G1036"/>
  <c r="G1034"/>
  <c r="G1028"/>
  <c r="G1024"/>
  <c r="G1014"/>
  <c r="G1013"/>
  <c r="G1012"/>
  <c r="G1011"/>
  <c r="G1010"/>
  <c r="G1008"/>
  <c r="G1007"/>
  <c r="G1006"/>
  <c r="G1004"/>
  <c r="G1002"/>
  <c r="G993"/>
  <c r="H991"/>
  <c r="G991"/>
  <c r="G989"/>
  <c r="G987"/>
  <c r="G984"/>
  <c r="H982"/>
  <c r="G982"/>
  <c r="G977"/>
  <c r="G976"/>
  <c r="G975"/>
  <c r="G974"/>
  <c r="G971"/>
  <c r="G970"/>
  <c r="G969"/>
  <c r="G968"/>
  <c r="G967"/>
  <c r="H964"/>
  <c r="H963"/>
  <c r="H962"/>
  <c r="H961"/>
  <c r="H960"/>
  <c r="H959"/>
  <c r="G964"/>
  <c r="G963"/>
  <c r="G962"/>
  <c r="G961"/>
  <c r="G960"/>
  <c r="G959"/>
  <c r="H957"/>
  <c r="H956"/>
  <c r="H955"/>
  <c r="H954"/>
  <c r="H953"/>
  <c r="G957"/>
  <c r="G956"/>
  <c r="G955"/>
  <c r="G954"/>
  <c r="G953"/>
  <c r="G951"/>
  <c r="G950"/>
  <c r="G949"/>
  <c r="G948"/>
  <c r="G946"/>
  <c r="G945"/>
  <c r="G944"/>
  <c r="G943"/>
  <c r="G940"/>
  <c r="G939"/>
  <c r="G938"/>
  <c r="G937"/>
  <c r="G936"/>
  <c r="H933"/>
  <c r="H932"/>
  <c r="H931"/>
  <c r="H930"/>
  <c r="H929"/>
  <c r="H928"/>
  <c r="G933"/>
  <c r="G932"/>
  <c r="G931"/>
  <c r="G930"/>
  <c r="G929"/>
  <c r="G928"/>
  <c r="G924"/>
  <c r="G923"/>
  <c r="G921"/>
  <c r="G920"/>
  <c r="G917"/>
  <c r="G916"/>
  <c r="G912"/>
  <c r="G908"/>
  <c r="G904"/>
  <c r="H901"/>
  <c r="G901"/>
  <c r="G893"/>
  <c r="G891"/>
  <c r="G889"/>
  <c r="G887"/>
  <c r="G885"/>
  <c r="G881"/>
  <c r="H879"/>
  <c r="G879"/>
  <c r="G877"/>
  <c r="G865"/>
  <c r="G863"/>
  <c r="H860"/>
  <c r="G860"/>
  <c r="H858"/>
  <c r="G858"/>
  <c r="G855"/>
  <c r="G853"/>
  <c r="G846"/>
  <c r="G845"/>
  <c r="G844"/>
  <c r="G839"/>
  <c r="G838"/>
  <c r="G833"/>
  <c r="G832"/>
  <c r="G831"/>
  <c r="G830"/>
  <c r="G829"/>
  <c r="G827"/>
  <c r="G826"/>
  <c r="G825"/>
  <c r="H823"/>
  <c r="H822"/>
  <c r="H821"/>
  <c r="G823"/>
  <c r="G822"/>
  <c r="G821"/>
  <c r="G816"/>
  <c r="G811"/>
  <c r="G810"/>
  <c r="G804"/>
  <c r="G803"/>
  <c r="G802"/>
  <c r="G801"/>
  <c r="G800"/>
  <c r="G799"/>
  <c r="G795"/>
  <c r="H793"/>
  <c r="G793"/>
  <c r="G786"/>
  <c r="G785"/>
  <c r="G784"/>
  <c r="G783"/>
  <c r="G782"/>
  <c r="G780"/>
  <c r="G777"/>
  <c r="G769"/>
  <c r="G768"/>
  <c r="G765"/>
  <c r="G764"/>
  <c r="G759"/>
  <c r="G754"/>
  <c r="H752"/>
  <c r="G752"/>
  <c r="H749"/>
  <c r="G749"/>
  <c r="G746"/>
  <c r="G742"/>
  <c r="G740"/>
  <c r="G736"/>
  <c r="H730"/>
  <c r="H729"/>
  <c r="H728"/>
  <c r="H727"/>
  <c r="H726"/>
  <c r="G730"/>
  <c r="G729"/>
  <c r="G728"/>
  <c r="G727"/>
  <c r="G726"/>
  <c r="G724"/>
  <c r="G723"/>
  <c r="G722"/>
  <c r="G721"/>
  <c r="G719"/>
  <c r="G718"/>
  <c r="G717"/>
  <c r="G716"/>
  <c r="G713"/>
  <c r="G712"/>
  <c r="G711"/>
  <c r="G710"/>
  <c r="H708"/>
  <c r="H707"/>
  <c r="G708"/>
  <c r="G707"/>
  <c r="G705"/>
  <c r="G703"/>
  <c r="G701"/>
  <c r="H699"/>
  <c r="G699"/>
  <c r="H697"/>
  <c r="G697"/>
  <c r="G695"/>
  <c r="G692"/>
  <c r="G691"/>
  <c r="H688"/>
  <c r="G688"/>
  <c r="G684"/>
  <c r="G678"/>
  <c r="G676"/>
  <c r="G670"/>
  <c r="G668"/>
  <c r="G665"/>
  <c r="G664"/>
  <c r="G661"/>
  <c r="G659"/>
  <c r="G657"/>
  <c r="H655"/>
  <c r="G655"/>
  <c r="G647"/>
  <c r="G646"/>
  <c r="G645"/>
  <c r="G644"/>
  <c r="G643"/>
  <c r="G642"/>
  <c r="G638"/>
  <c r="G637"/>
  <c r="G636"/>
  <c r="G635"/>
  <c r="G634"/>
  <c r="G633"/>
  <c r="G631"/>
  <c r="G630"/>
  <c r="G629"/>
  <c r="G628"/>
  <c r="G627"/>
  <c r="G626"/>
  <c r="G623"/>
  <c r="G622"/>
  <c r="G621"/>
  <c r="G620"/>
  <c r="G618"/>
  <c r="G617"/>
  <c r="G616"/>
  <c r="H614"/>
  <c r="G614"/>
  <c r="G612"/>
  <c r="G610"/>
  <c r="G607"/>
  <c r="G606"/>
  <c r="G599"/>
  <c r="G598"/>
  <c r="G597"/>
  <c r="G596"/>
  <c r="G595"/>
  <c r="G590"/>
  <c r="G589"/>
  <c r="G588"/>
  <c r="G587"/>
  <c r="G586"/>
  <c r="G585"/>
  <c r="G583"/>
  <c r="G582"/>
  <c r="G581"/>
  <c r="G580"/>
  <c r="G579"/>
  <c r="G578"/>
  <c r="G567"/>
  <c r="G566"/>
  <c r="G565"/>
  <c r="G564"/>
  <c r="G563"/>
  <c r="G556"/>
  <c r="G554"/>
  <c r="H552"/>
  <c r="G552"/>
  <c r="G541"/>
  <c r="G540"/>
  <c r="G539"/>
  <c r="G537"/>
  <c r="G535"/>
  <c r="G530"/>
  <c r="G529"/>
  <c r="G528"/>
  <c r="H526"/>
  <c r="G526"/>
  <c r="G524"/>
  <c r="G523"/>
  <c r="G522"/>
  <c r="G519"/>
  <c r="G518"/>
  <c r="G517"/>
  <c r="G516"/>
  <c r="G513"/>
  <c r="G512"/>
  <c r="G511"/>
  <c r="G510"/>
  <c r="G509"/>
  <c r="G507"/>
  <c r="G506"/>
  <c r="G505"/>
  <c r="G504"/>
  <c r="G503"/>
  <c r="G501"/>
  <c r="G500"/>
  <c r="G499"/>
  <c r="G498"/>
  <c r="G497"/>
  <c r="H494"/>
  <c r="H493"/>
  <c r="H492"/>
  <c r="H491"/>
  <c r="H490"/>
  <c r="H489"/>
  <c r="G494"/>
  <c r="G493"/>
  <c r="G492"/>
  <c r="G491"/>
  <c r="G490"/>
  <c r="G489"/>
  <c r="G487"/>
  <c r="G486"/>
  <c r="G485"/>
  <c r="G484"/>
  <c r="G483"/>
  <c r="G481"/>
  <c r="G480"/>
  <c r="G479"/>
  <c r="G478"/>
  <c r="G477"/>
  <c r="G475"/>
  <c r="H473"/>
  <c r="G473"/>
  <c r="G469"/>
  <c r="G468"/>
  <c r="G467"/>
  <c r="G464"/>
  <c r="G463"/>
  <c r="G462"/>
  <c r="G461"/>
  <c r="G458"/>
  <c r="G456"/>
  <c r="G454"/>
  <c r="G452"/>
  <c r="G449"/>
  <c r="G448"/>
  <c r="G442"/>
  <c r="H440"/>
  <c r="G440"/>
  <c r="G438"/>
  <c r="G432"/>
  <c r="G431"/>
  <c r="G429"/>
  <c r="G427"/>
  <c r="G420"/>
  <c r="G419"/>
  <c r="G418"/>
  <c r="G417"/>
  <c r="G415"/>
  <c r="G414"/>
  <c r="G413"/>
  <c r="G411"/>
  <c r="G410"/>
  <c r="G409"/>
  <c r="G405"/>
  <c r="G404"/>
  <c r="G403"/>
  <c r="G396"/>
  <c r="G395"/>
  <c r="G394"/>
  <c r="G392"/>
  <c r="G390"/>
  <c r="H388"/>
  <c r="G388"/>
  <c r="G384"/>
  <c r="G381"/>
  <c r="G380"/>
  <c r="G378"/>
  <c r="G376"/>
  <c r="G374"/>
  <c r="H372"/>
  <c r="G372"/>
  <c r="G369"/>
  <c r="G367"/>
  <c r="G364"/>
  <c r="G362"/>
  <c r="G360"/>
  <c r="G358"/>
  <c r="G353"/>
  <c r="G352"/>
  <c r="G351"/>
  <c r="G350"/>
  <c r="G328"/>
  <c r="G326"/>
  <c r="G324"/>
  <c r="G321"/>
  <c r="G318"/>
  <c r="G315"/>
  <c r="G314"/>
  <c r="G309"/>
  <c r="G307"/>
  <c r="G304"/>
  <c r="H302"/>
  <c r="G302"/>
  <c r="G300"/>
  <c r="G297"/>
  <c r="G294"/>
  <c r="H290"/>
  <c r="H289"/>
  <c r="H288"/>
  <c r="G290"/>
  <c r="G289"/>
  <c r="G288"/>
  <c r="G283"/>
  <c r="G282"/>
  <c r="G281"/>
  <c r="G280"/>
  <c r="G278"/>
  <c r="G277"/>
  <c r="G276"/>
  <c r="H274"/>
  <c r="H273"/>
  <c r="H272"/>
  <c r="G274"/>
  <c r="G273"/>
  <c r="G272"/>
  <c r="G268"/>
  <c r="G267"/>
  <c r="G266"/>
  <c r="G258"/>
  <c r="G255"/>
  <c r="G252"/>
  <c r="G251"/>
  <c r="G248"/>
  <c r="G247"/>
  <c r="G242"/>
  <c r="G241"/>
  <c r="G240"/>
  <c r="G239"/>
  <c r="G238"/>
  <c r="G236"/>
  <c r="G235"/>
  <c r="G234"/>
  <c r="G232"/>
  <c r="G231"/>
  <c r="G230"/>
  <c r="G226"/>
  <c r="G225"/>
  <c r="G223"/>
  <c r="G222"/>
  <c r="G218"/>
  <c r="G216"/>
  <c r="G209"/>
  <c r="G208"/>
  <c r="G206"/>
  <c r="H204"/>
  <c r="G204"/>
  <c r="G202"/>
  <c r="G200"/>
  <c r="G192"/>
  <c r="G191"/>
  <c r="G190"/>
  <c r="G188"/>
  <c r="G185"/>
  <c r="G177"/>
  <c r="G176"/>
  <c r="G175"/>
  <c r="G173"/>
  <c r="G172"/>
  <c r="G171"/>
  <c r="G161"/>
  <c r="G159"/>
  <c r="G157"/>
  <c r="G154"/>
  <c r="G152"/>
  <c r="G150"/>
  <c r="H148"/>
  <c r="G148"/>
  <c r="G146"/>
  <c r="G141"/>
  <c r="G140"/>
  <c r="G139"/>
  <c r="G136"/>
  <c r="G135"/>
  <c r="G134"/>
  <c r="G132"/>
  <c r="G130"/>
  <c r="G128"/>
  <c r="G126"/>
  <c r="G123"/>
  <c r="G118"/>
  <c r="G117"/>
  <c r="G116"/>
  <c r="G115"/>
  <c r="G113"/>
  <c r="G112"/>
  <c r="G110"/>
  <c r="G109"/>
  <c r="G104"/>
  <c r="G103"/>
  <c r="G102"/>
  <c r="H100"/>
  <c r="H99"/>
  <c r="H98"/>
  <c r="G100"/>
  <c r="G99"/>
  <c r="G98"/>
  <c r="G96"/>
  <c r="G95"/>
  <c r="G94"/>
  <c r="G93"/>
  <c r="G92"/>
  <c r="G90"/>
  <c r="G88"/>
  <c r="G85"/>
  <c r="G82"/>
  <c r="G80"/>
  <c r="G78"/>
  <c r="G76"/>
  <c r="G71"/>
  <c r="G66"/>
  <c r="G65"/>
  <c r="G64"/>
  <c r="G63"/>
  <c r="G60"/>
  <c r="G59"/>
  <c r="G58"/>
  <c r="G53"/>
  <c r="G51"/>
  <c r="G46"/>
  <c r="G45"/>
  <c r="G44"/>
  <c r="G42"/>
  <c r="G40"/>
  <c r="G37"/>
  <c r="H30"/>
  <c r="H29"/>
  <c r="H28"/>
  <c r="H27"/>
  <c r="G30"/>
  <c r="G29"/>
  <c r="G28"/>
  <c r="G27"/>
  <c r="G25"/>
  <c r="G24"/>
  <c r="G23"/>
  <c r="G21"/>
  <c r="G18"/>
  <c r="G16"/>
  <c r="G675"/>
  <c r="G674"/>
  <c r="G673"/>
  <c r="N182"/>
  <c r="N181"/>
  <c r="N212"/>
  <c r="M897"/>
  <c r="N897"/>
  <c r="H792"/>
  <c r="H791"/>
  <c r="H790"/>
  <c r="H789"/>
  <c r="H788"/>
  <c r="H647"/>
  <c r="H646"/>
  <c r="H645"/>
  <c r="H644"/>
  <c r="H643"/>
  <c r="H642"/>
  <c r="K293"/>
  <c r="K292"/>
  <c r="K287"/>
  <c r="K286"/>
  <c r="K182"/>
  <c r="K181"/>
  <c r="K168"/>
  <c r="N594"/>
  <c r="N593"/>
  <c r="K212"/>
  <c r="H255"/>
  <c r="H623"/>
  <c r="H622"/>
  <c r="H621"/>
  <c r="H620"/>
  <c r="M851"/>
  <c r="M850"/>
  <c r="M849"/>
  <c r="N254"/>
  <c r="J313"/>
  <c r="J312"/>
  <c r="J311"/>
  <c r="G1001"/>
  <c r="G1000"/>
  <c r="H294"/>
  <c r="M744"/>
  <c r="M422"/>
  <c r="M313"/>
  <c r="M312"/>
  <c r="M311"/>
  <c r="J1030"/>
  <c r="J1019"/>
  <c r="J33"/>
  <c r="K11" i="17"/>
  <c r="G776" i="14"/>
  <c r="G775"/>
  <c r="G774"/>
  <c r="G773"/>
  <c r="G772"/>
  <c r="N1030"/>
  <c r="N1018"/>
  <c r="K254"/>
  <c r="K250"/>
  <c r="K246"/>
  <c r="K245"/>
  <c r="K211"/>
  <c r="G751"/>
  <c r="H37"/>
  <c r="H36"/>
  <c r="H35"/>
  <c r="H34"/>
  <c r="H185"/>
  <c r="H184"/>
  <c r="H183"/>
  <c r="H321"/>
  <c r="H320"/>
  <c r="H736"/>
  <c r="K1030"/>
  <c r="M733"/>
  <c r="M732"/>
  <c r="N562"/>
  <c r="N515"/>
  <c r="N496"/>
  <c r="N250"/>
  <c r="N246"/>
  <c r="N245"/>
  <c r="N751"/>
  <c r="N744"/>
  <c r="N733"/>
  <c r="N732"/>
  <c r="J356"/>
  <c r="J355"/>
  <c r="J342"/>
  <c r="G50"/>
  <c r="G49"/>
  <c r="G48"/>
  <c r="G667"/>
  <c r="G1033"/>
  <c r="G1032"/>
  <c r="G1031"/>
  <c r="K898"/>
  <c r="K897"/>
  <c r="K851"/>
  <c r="M966"/>
  <c r="H862"/>
  <c r="N313"/>
  <c r="N312"/>
  <c r="N311"/>
  <c r="K356"/>
  <c r="K355"/>
  <c r="K342"/>
  <c r="G694"/>
  <c r="G690"/>
  <c r="H258"/>
  <c r="H315"/>
  <c r="H314"/>
  <c r="H667"/>
  <c r="H472"/>
  <c r="H471"/>
  <c r="H466"/>
  <c r="H460"/>
  <c r="G683"/>
  <c r="G682"/>
  <c r="G745"/>
  <c r="G1023"/>
  <c r="G1022"/>
  <c r="G1021"/>
  <c r="G1020"/>
  <c r="H123"/>
  <c r="H122"/>
  <c r="H121"/>
  <c r="H120"/>
  <c r="H192"/>
  <c r="H191"/>
  <c r="H190"/>
  <c r="H765"/>
  <c r="H764"/>
  <c r="H763"/>
  <c r="H762"/>
  <c r="H777"/>
  <c r="H776"/>
  <c r="H775"/>
  <c r="H774"/>
  <c r="H773"/>
  <c r="H772"/>
  <c r="H917"/>
  <c r="H916"/>
  <c r="H1024"/>
  <c r="H1023"/>
  <c r="H1022"/>
  <c r="H1021"/>
  <c r="H1020"/>
  <c r="H1036"/>
  <c r="H1033"/>
  <c r="H1032"/>
  <c r="H1031"/>
  <c r="J292"/>
  <c r="J287"/>
  <c r="J286"/>
  <c r="M1030"/>
  <c r="M1019"/>
  <c r="M652"/>
  <c r="M651"/>
  <c r="M681"/>
  <c r="M680"/>
  <c r="K422"/>
  <c r="H852"/>
  <c r="H811"/>
  <c r="H810"/>
  <c r="H809"/>
  <c r="H808"/>
  <c r="H807"/>
  <c r="H806"/>
  <c r="H984"/>
  <c r="N144"/>
  <c r="N138"/>
  <c r="G735"/>
  <c r="G734"/>
  <c r="J966"/>
  <c r="J927"/>
  <c r="J897"/>
  <c r="N851"/>
  <c r="N850"/>
  <c r="N849"/>
  <c r="M356"/>
  <c r="M355"/>
  <c r="M342"/>
  <c r="K515"/>
  <c r="K496"/>
  <c r="N293"/>
  <c r="N292"/>
  <c r="N287"/>
  <c r="N286"/>
  <c r="H683"/>
  <c r="H682"/>
  <c r="H561" i="17"/>
  <c r="H592"/>
  <c r="H596"/>
  <c r="K70" i="14"/>
  <c r="K69"/>
  <c r="K68"/>
  <c r="K62"/>
  <c r="G387"/>
  <c r="H942"/>
  <c r="H935"/>
  <c r="G915"/>
  <c r="G914"/>
  <c r="J168"/>
  <c r="J818"/>
  <c r="J652"/>
  <c r="J651"/>
  <c r="J851"/>
  <c r="J850"/>
  <c r="J849"/>
  <c r="J444"/>
  <c r="J422"/>
  <c r="G873"/>
  <c r="G872"/>
  <c r="N422"/>
  <c r="G837"/>
  <c r="G836"/>
  <c r="G835"/>
  <c r="M515"/>
  <c r="M496"/>
  <c r="M168"/>
  <c r="K603"/>
  <c r="K594"/>
  <c r="K593"/>
  <c r="K313"/>
  <c r="K312"/>
  <c r="K311"/>
  <c r="N70"/>
  <c r="N69"/>
  <c r="N68"/>
  <c r="N62"/>
  <c r="M106"/>
  <c r="M57"/>
  <c r="K444"/>
  <c r="H715"/>
  <c r="H50"/>
  <c r="H49"/>
  <c r="H48"/>
  <c r="H426"/>
  <c r="H425"/>
  <c r="H424"/>
  <c r="H423"/>
  <c r="H534"/>
  <c r="H533"/>
  <c r="G654"/>
  <c r="G653"/>
  <c r="H857"/>
  <c r="G900"/>
  <c r="G899"/>
  <c r="H18"/>
  <c r="H15"/>
  <c r="H14"/>
  <c r="H13"/>
  <c r="H12"/>
  <c r="H71"/>
  <c r="H82"/>
  <c r="H242"/>
  <c r="H241"/>
  <c r="H240"/>
  <c r="H239"/>
  <c r="H238"/>
  <c r="H297"/>
  <c r="H1001"/>
  <c r="H1000"/>
  <c r="H1014"/>
  <c r="H1013"/>
  <c r="H1012"/>
  <c r="H1011"/>
  <c r="H1010"/>
  <c r="H1042"/>
  <c r="H1041"/>
  <c r="H1040"/>
  <c r="H1047"/>
  <c r="H1046"/>
  <c r="H1045"/>
  <c r="J211"/>
  <c r="G36"/>
  <c r="G35"/>
  <c r="G34"/>
  <c r="G33"/>
  <c r="G306"/>
  <c r="G371"/>
  <c r="G437"/>
  <c r="G436"/>
  <c r="G435"/>
  <c r="G434"/>
  <c r="G534"/>
  <c r="G533"/>
  <c r="G532"/>
  <c r="G792"/>
  <c r="G791"/>
  <c r="G790"/>
  <c r="G789"/>
  <c r="G788"/>
  <c r="G857"/>
  <c r="H754"/>
  <c r="H908"/>
  <c r="H907"/>
  <c r="H906"/>
  <c r="M33"/>
  <c r="J744"/>
  <c r="J733"/>
  <c r="J732"/>
  <c r="J144"/>
  <c r="J138"/>
  <c r="J106"/>
  <c r="J57"/>
  <c r="H254"/>
  <c r="G884"/>
  <c r="G883"/>
  <c r="G907"/>
  <c r="G906"/>
  <c r="H85"/>
  <c r="H177"/>
  <c r="H176"/>
  <c r="H175"/>
  <c r="H170"/>
  <c r="H169"/>
  <c r="H567"/>
  <c r="H566"/>
  <c r="H565"/>
  <c r="H564"/>
  <c r="H563"/>
  <c r="H675"/>
  <c r="H674"/>
  <c r="H673"/>
  <c r="H1058"/>
  <c r="H1057"/>
  <c r="H1056"/>
  <c r="J515"/>
  <c r="J496"/>
  <c r="N356"/>
  <c r="N355"/>
  <c r="K106"/>
  <c r="N168"/>
  <c r="G451"/>
  <c r="G447"/>
  <c r="G446"/>
  <c r="G445"/>
  <c r="K561" i="17"/>
  <c r="K592"/>
  <c r="K596"/>
  <c r="E561"/>
  <c r="E592"/>
  <c r="E596"/>
  <c r="M927" i="14"/>
  <c r="M650"/>
  <c r="M641"/>
  <c r="M211"/>
  <c r="N561"/>
  <c r="N211"/>
  <c r="N966"/>
  <c r="N927"/>
  <c r="N444"/>
  <c r="M444"/>
  <c r="N106"/>
  <c r="K850"/>
  <c r="K849"/>
  <c r="K1018"/>
  <c r="K1019"/>
  <c r="K561"/>
  <c r="K562"/>
  <c r="K33"/>
  <c r="J681"/>
  <c r="J680"/>
  <c r="K966"/>
  <c r="K927"/>
  <c r="K744"/>
  <c r="K733"/>
  <c r="K732"/>
  <c r="G15"/>
  <c r="G14"/>
  <c r="G13"/>
  <c r="G12"/>
  <c r="H156"/>
  <c r="H221"/>
  <c r="H220"/>
  <c r="G229"/>
  <c r="G228"/>
  <c r="H387"/>
  <c r="G426"/>
  <c r="G425"/>
  <c r="G424"/>
  <c r="G423"/>
  <c r="G472"/>
  <c r="G471"/>
  <c r="G466"/>
  <c r="G460"/>
  <c r="H609"/>
  <c r="H605"/>
  <c r="H604"/>
  <c r="H603"/>
  <c r="H594"/>
  <c r="H900"/>
  <c r="H899"/>
  <c r="H306"/>
  <c r="H532"/>
  <c r="G108"/>
  <c r="G107"/>
  <c r="G366"/>
  <c r="G715"/>
  <c r="H735"/>
  <c r="H734"/>
  <c r="H884"/>
  <c r="H883"/>
  <c r="H215"/>
  <c r="H214"/>
  <c r="H213"/>
  <c r="H357"/>
  <c r="H371"/>
  <c r="H562"/>
  <c r="H694"/>
  <c r="G184"/>
  <c r="G183"/>
  <c r="G182"/>
  <c r="G181"/>
  <c r="G1039"/>
  <c r="G1058"/>
  <c r="G1057"/>
  <c r="G1056"/>
  <c r="G999"/>
  <c r="G998"/>
  <c r="H873"/>
  <c r="H872"/>
  <c r="G862"/>
  <c r="G852"/>
  <c r="H837"/>
  <c r="H751"/>
  <c r="G763"/>
  <c r="G762"/>
  <c r="H745"/>
  <c r="H654"/>
  <c r="H653"/>
  <c r="G609"/>
  <c r="G605"/>
  <c r="G604"/>
  <c r="G603"/>
  <c r="G594"/>
  <c r="G593"/>
  <c r="H547"/>
  <c r="H546"/>
  <c r="H545"/>
  <c r="H544"/>
  <c r="H543"/>
  <c r="H451"/>
  <c r="H447"/>
  <c r="H446"/>
  <c r="H445"/>
  <c r="G547"/>
  <c r="G546"/>
  <c r="G545"/>
  <c r="G544"/>
  <c r="G543"/>
  <c r="G521"/>
  <c r="H437"/>
  <c r="H436"/>
  <c r="H435"/>
  <c r="H434"/>
  <c r="H408"/>
  <c r="H407"/>
  <c r="G408"/>
  <c r="G407"/>
  <c r="H380"/>
  <c r="H366"/>
  <c r="G357"/>
  <c r="G320"/>
  <c r="G293"/>
  <c r="H271"/>
  <c r="H270"/>
  <c r="G271"/>
  <c r="G270"/>
  <c r="G254"/>
  <c r="G250"/>
  <c r="G246"/>
  <c r="G245"/>
  <c r="G215"/>
  <c r="G214"/>
  <c r="G213"/>
  <c r="G221"/>
  <c r="G220"/>
  <c r="G199"/>
  <c r="H199"/>
  <c r="H198"/>
  <c r="H197"/>
  <c r="H196"/>
  <c r="G170"/>
  <c r="G169"/>
  <c r="G156"/>
  <c r="H145"/>
  <c r="G145"/>
  <c r="G122"/>
  <c r="G121"/>
  <c r="G120"/>
  <c r="G70"/>
  <c r="G69"/>
  <c r="G68"/>
  <c r="G62"/>
  <c r="H229"/>
  <c r="H228"/>
  <c r="G561"/>
  <c r="G562"/>
  <c r="H108"/>
  <c r="H107"/>
  <c r="H561"/>
  <c r="H999"/>
  <c r="H998"/>
  <c r="G663"/>
  <c r="G198"/>
  <c r="G197"/>
  <c r="G196"/>
  <c r="G313"/>
  <c r="G312"/>
  <c r="G311"/>
  <c r="G942"/>
  <c r="G935"/>
  <c r="G820"/>
  <c r="G819"/>
  <c r="G981"/>
  <c r="G980"/>
  <c r="G979"/>
  <c r="G973"/>
  <c r="G809"/>
  <c r="G808"/>
  <c r="G807"/>
  <c r="G806"/>
  <c r="H820"/>
  <c r="H819"/>
  <c r="H915"/>
  <c r="H914"/>
  <c r="I321"/>
  <c r="L321"/>
  <c r="F321"/>
  <c r="I318"/>
  <c r="L318"/>
  <c r="F318"/>
  <c r="I37"/>
  <c r="L37"/>
  <c r="F37"/>
  <c r="I154"/>
  <c r="L154"/>
  <c r="F154"/>
  <c r="G324" i="17"/>
  <c r="J324"/>
  <c r="D324"/>
  <c r="G327"/>
  <c r="J327"/>
  <c r="D327"/>
  <c r="G539"/>
  <c r="J539"/>
  <c r="D539"/>
  <c r="G898" i="14"/>
  <c r="H33"/>
  <c r="M285"/>
  <c r="G897"/>
  <c r="N848"/>
  <c r="M848"/>
  <c r="M798"/>
  <c r="H182"/>
  <c r="H181"/>
  <c r="H851"/>
  <c r="H850"/>
  <c r="H849"/>
  <c r="G1030"/>
  <c r="J1018"/>
  <c r="H293"/>
  <c r="G744"/>
  <c r="G733"/>
  <c r="G732"/>
  <c r="J285"/>
  <c r="H313"/>
  <c r="H312"/>
  <c r="H311"/>
  <c r="H898"/>
  <c r="J650"/>
  <c r="J641"/>
  <c r="H212"/>
  <c r="N1019"/>
  <c r="H1039"/>
  <c r="H292"/>
  <c r="H287"/>
  <c r="H286"/>
  <c r="J848"/>
  <c r="J798"/>
  <c r="M1018"/>
  <c r="G818"/>
  <c r="G292"/>
  <c r="G287"/>
  <c r="G286"/>
  <c r="G851"/>
  <c r="G850"/>
  <c r="G849"/>
  <c r="K848"/>
  <c r="K57"/>
  <c r="G681"/>
  <c r="G680"/>
  <c r="H356"/>
  <c r="H355"/>
  <c r="H342"/>
  <c r="K285"/>
  <c r="H422"/>
  <c r="J56"/>
  <c r="N57"/>
  <c r="H70"/>
  <c r="H69"/>
  <c r="H68"/>
  <c r="H62"/>
  <c r="N342"/>
  <c r="N285"/>
  <c r="G356"/>
  <c r="G355"/>
  <c r="G342"/>
  <c r="G285"/>
  <c r="G422"/>
  <c r="G144"/>
  <c r="G138"/>
  <c r="G106"/>
  <c r="G57"/>
  <c r="G652"/>
  <c r="G651"/>
  <c r="H144"/>
  <c r="H138"/>
  <c r="H106"/>
  <c r="M56"/>
  <c r="M1067"/>
  <c r="G444"/>
  <c r="G1019"/>
  <c r="G1018"/>
  <c r="H1030"/>
  <c r="H1018"/>
  <c r="G168"/>
  <c r="H744"/>
  <c r="H733"/>
  <c r="H732"/>
  <c r="H897"/>
  <c r="G966"/>
  <c r="G927"/>
  <c r="G515"/>
  <c r="G496"/>
  <c r="H444"/>
  <c r="G212"/>
  <c r="G211"/>
  <c r="H168"/>
  <c r="L384"/>
  <c r="I384"/>
  <c r="F384"/>
  <c r="F392"/>
  <c r="G579" i="17"/>
  <c r="J579"/>
  <c r="D579"/>
  <c r="D414"/>
  <c r="K56" i="14"/>
  <c r="G848"/>
  <c r="H848"/>
  <c r="H1019"/>
  <c r="J1067"/>
  <c r="H285"/>
  <c r="G798"/>
  <c r="G650"/>
  <c r="G641"/>
  <c r="N56"/>
  <c r="H57"/>
  <c r="G56"/>
  <c r="C18" i="19"/>
  <c r="G1067" i="14"/>
  <c r="I401"/>
  <c r="I399"/>
  <c r="F374"/>
  <c r="F372"/>
  <c r="I398"/>
  <c r="D18" i="19"/>
  <c r="E18"/>
  <c r="J583" i="17"/>
  <c r="G360"/>
  <c r="J360"/>
  <c r="D360"/>
  <c r="E11" i="21"/>
  <c r="H11"/>
  <c r="B11"/>
  <c r="D25" i="17"/>
  <c r="F25"/>
  <c r="F24"/>
  <c r="F13"/>
  <c r="F12"/>
  <c r="D453"/>
  <c r="F453"/>
  <c r="F451"/>
  <c r="F450"/>
  <c r="F449"/>
  <c r="D471"/>
  <c r="F471"/>
  <c r="F470"/>
  <c r="F469"/>
  <c r="F468"/>
  <c r="D465"/>
  <c r="F465"/>
  <c r="F464"/>
  <c r="F463"/>
  <c r="F462"/>
  <c r="D317"/>
  <c r="D315"/>
  <c r="F442" i="14"/>
  <c r="F448" i="17"/>
  <c r="D127"/>
  <c r="F274" i="14"/>
  <c r="F273"/>
  <c r="F272"/>
  <c r="F531"/>
  <c r="H531"/>
  <c r="H530"/>
  <c r="H529"/>
  <c r="H528"/>
  <c r="F525"/>
  <c r="H525"/>
  <c r="H524"/>
  <c r="H523"/>
  <c r="H522"/>
  <c r="F639"/>
  <c r="H639"/>
  <c r="H638"/>
  <c r="H637"/>
  <c r="H636"/>
  <c r="H635"/>
  <c r="H634"/>
  <c r="H633"/>
  <c r="H593"/>
  <c r="H521"/>
  <c r="H515"/>
  <c r="H496"/>
  <c r="J72" i="17"/>
  <c r="L72"/>
  <c r="J170"/>
  <c r="L170"/>
  <c r="L169"/>
  <c r="G170"/>
  <c r="I170"/>
  <c r="I169"/>
  <c r="D170"/>
  <c r="F170"/>
  <c r="F169"/>
  <c r="L693" i="14"/>
  <c r="N693"/>
  <c r="N692"/>
  <c r="N691"/>
  <c r="N690"/>
  <c r="N681"/>
  <c r="N680"/>
  <c r="I693"/>
  <c r="K693"/>
  <c r="K692"/>
  <c r="K691"/>
  <c r="K690"/>
  <c r="K681"/>
  <c r="K680"/>
  <c r="F693"/>
  <c r="H693"/>
  <c r="H692"/>
  <c r="H691"/>
  <c r="H690"/>
  <c r="H681"/>
  <c r="H680"/>
  <c r="L666"/>
  <c r="N666"/>
  <c r="N665"/>
  <c r="N664"/>
  <c r="N663"/>
  <c r="N652"/>
  <c r="N651"/>
  <c r="I666"/>
  <c r="K666"/>
  <c r="K665"/>
  <c r="K664"/>
  <c r="K663"/>
  <c r="K652"/>
  <c r="K651"/>
  <c r="F666"/>
  <c r="H666"/>
  <c r="H665"/>
  <c r="H664"/>
  <c r="H663"/>
  <c r="H652"/>
  <c r="H651"/>
  <c r="J164" i="17"/>
  <c r="L164"/>
  <c r="L163"/>
  <c r="G164"/>
  <c r="I164"/>
  <c r="I163"/>
  <c r="I156"/>
  <c r="I155"/>
  <c r="I89"/>
  <c r="D164"/>
  <c r="F164"/>
  <c r="F163"/>
  <c r="L847" i="14"/>
  <c r="N847"/>
  <c r="N846"/>
  <c r="N845"/>
  <c r="N844"/>
  <c r="N836"/>
  <c r="N835"/>
  <c r="N818"/>
  <c r="N798"/>
  <c r="I847"/>
  <c r="K847"/>
  <c r="K846"/>
  <c r="K845"/>
  <c r="K844"/>
  <c r="K836"/>
  <c r="K835"/>
  <c r="K818"/>
  <c r="K798"/>
  <c r="F847"/>
  <c r="H847"/>
  <c r="H846"/>
  <c r="H845"/>
  <c r="H844"/>
  <c r="H836"/>
  <c r="H835"/>
  <c r="H818"/>
  <c r="H798"/>
  <c r="I526"/>
  <c r="L526"/>
  <c r="F526"/>
  <c r="F248"/>
  <c r="F247"/>
  <c r="D355" i="17"/>
  <c r="D351"/>
  <c r="F351"/>
  <c r="F350"/>
  <c r="F349"/>
  <c r="F348"/>
  <c r="F253" i="14"/>
  <c r="H253"/>
  <c r="H252"/>
  <c r="H251"/>
  <c r="H250"/>
  <c r="H246"/>
  <c r="H245"/>
  <c r="H211"/>
  <c r="H56"/>
  <c r="K650"/>
  <c r="K641"/>
  <c r="K1067"/>
  <c r="L156" i="17"/>
  <c r="L155"/>
  <c r="L89"/>
  <c r="N650" i="14"/>
  <c r="N641"/>
  <c r="N1067"/>
  <c r="H650"/>
  <c r="H641"/>
  <c r="F156" i="17"/>
  <c r="F155"/>
  <c r="F89"/>
  <c r="D460"/>
  <c r="D458"/>
  <c r="G74"/>
  <c r="I74"/>
  <c r="J575"/>
  <c r="L575"/>
  <c r="L574"/>
  <c r="G575"/>
  <c r="I575"/>
  <c r="I574"/>
  <c r="D575"/>
  <c r="F575"/>
  <c r="F574"/>
  <c r="J506"/>
  <c r="G370"/>
  <c r="J370"/>
  <c r="D370"/>
  <c r="J398"/>
  <c r="L398"/>
  <c r="L397"/>
  <c r="L392"/>
  <c r="G398"/>
  <c r="I398"/>
  <c r="I397"/>
  <c r="I392"/>
  <c r="D398"/>
  <c r="F398"/>
  <c r="F397"/>
  <c r="F392"/>
  <c r="D332"/>
  <c r="J92"/>
  <c r="G92"/>
  <c r="D92"/>
  <c r="J57"/>
  <c r="G57"/>
  <c r="D57"/>
  <c r="G376"/>
  <c r="J376"/>
  <c r="D376"/>
  <c r="J551"/>
  <c r="L551"/>
  <c r="L549"/>
  <c r="G551"/>
  <c r="I551"/>
  <c r="I549"/>
  <c r="D551"/>
  <c r="F551"/>
  <c r="F549"/>
  <c r="J503"/>
  <c r="L503"/>
  <c r="G503"/>
  <c r="I503"/>
  <c r="D503"/>
  <c r="F503"/>
  <c r="J502"/>
  <c r="L502"/>
  <c r="G502"/>
  <c r="I502"/>
  <c r="D502"/>
  <c r="F502"/>
  <c r="J73"/>
  <c r="L73"/>
  <c r="G73"/>
  <c r="I73"/>
  <c r="D73"/>
  <c r="F73"/>
  <c r="G72"/>
  <c r="I72"/>
  <c r="D72"/>
  <c r="F72"/>
  <c r="J79"/>
  <c r="J77"/>
  <c r="G79"/>
  <c r="G77"/>
  <c r="D79"/>
  <c r="J546"/>
  <c r="G546"/>
  <c r="D546"/>
  <c r="G441"/>
  <c r="J441"/>
  <c r="D441"/>
  <c r="J445"/>
  <c r="L445"/>
  <c r="L444"/>
  <c r="L440"/>
  <c r="L439"/>
  <c r="L405"/>
  <c r="G445"/>
  <c r="I445"/>
  <c r="I444"/>
  <c r="I440"/>
  <c r="I439"/>
  <c r="I405"/>
  <c r="D445"/>
  <c r="F445"/>
  <c r="F444"/>
  <c r="F440"/>
  <c r="F439"/>
  <c r="D437"/>
  <c r="D435"/>
  <c r="D422"/>
  <c r="D420"/>
  <c r="F990" i="14"/>
  <c r="H990"/>
  <c r="H989"/>
  <c r="H988"/>
  <c r="H987"/>
  <c r="D408" i="17"/>
  <c r="J204"/>
  <c r="L204"/>
  <c r="L203"/>
  <c r="L202"/>
  <c r="G204"/>
  <c r="I204"/>
  <c r="I203"/>
  <c r="I202"/>
  <c r="D204"/>
  <c r="F204"/>
  <c r="F203"/>
  <c r="F202"/>
  <c r="D432"/>
  <c r="J200"/>
  <c r="L200"/>
  <c r="L199"/>
  <c r="L198"/>
  <c r="G200"/>
  <c r="I200"/>
  <c r="I199"/>
  <c r="I198"/>
  <c r="D200"/>
  <c r="F200"/>
  <c r="F199"/>
  <c r="F198"/>
  <c r="J183"/>
  <c r="G183"/>
  <c r="D183"/>
  <c r="J96"/>
  <c r="G96"/>
  <c r="D96"/>
  <c r="J143"/>
  <c r="G143"/>
  <c r="D143"/>
  <c r="J141"/>
  <c r="G141"/>
  <c r="D141"/>
  <c r="D139"/>
  <c r="G111"/>
  <c r="G109"/>
  <c r="G106"/>
  <c r="D106"/>
  <c r="D104"/>
  <c r="D116"/>
  <c r="D114"/>
  <c r="G94"/>
  <c r="J94"/>
  <c r="D94"/>
  <c r="D118"/>
  <c r="J129"/>
  <c r="G129"/>
  <c r="D129"/>
  <c r="J122"/>
  <c r="G122"/>
  <c r="D122"/>
  <c r="J74"/>
  <c r="L74"/>
  <c r="D74"/>
  <c r="F74"/>
  <c r="J75"/>
  <c r="L75"/>
  <c r="G75"/>
  <c r="I75"/>
  <c r="D75"/>
  <c r="F75"/>
  <c r="J186"/>
  <c r="G186"/>
  <c r="D186"/>
  <c r="J66"/>
  <c r="G66"/>
  <c r="D66"/>
  <c r="J54"/>
  <c r="L54"/>
  <c r="L53"/>
  <c r="G54"/>
  <c r="I54"/>
  <c r="I53"/>
  <c r="D54"/>
  <c r="F54"/>
  <c r="F53"/>
  <c r="J52"/>
  <c r="L52"/>
  <c r="L51"/>
  <c r="G52"/>
  <c r="I52"/>
  <c r="I51"/>
  <c r="D52"/>
  <c r="F52"/>
  <c r="F51"/>
  <c r="F47"/>
  <c r="J222"/>
  <c r="G222"/>
  <c r="D222"/>
  <c r="J87"/>
  <c r="J86"/>
  <c r="G87"/>
  <c r="G86"/>
  <c r="D87"/>
  <c r="D86"/>
  <c r="J61"/>
  <c r="L61"/>
  <c r="L60"/>
  <c r="G61"/>
  <c r="I61"/>
  <c r="I60"/>
  <c r="D61"/>
  <c r="F61"/>
  <c r="F60"/>
  <c r="D24"/>
  <c r="J20"/>
  <c r="G20"/>
  <c r="D20"/>
  <c r="J219"/>
  <c r="G219"/>
  <c r="D219"/>
  <c r="J76"/>
  <c r="L76"/>
  <c r="G76"/>
  <c r="I76"/>
  <c r="D76"/>
  <c r="F76"/>
  <c r="J18"/>
  <c r="G18"/>
  <c r="D18"/>
  <c r="D258"/>
  <c r="D423"/>
  <c r="G414"/>
  <c r="G413"/>
  <c r="D413"/>
  <c r="J402"/>
  <c r="L402"/>
  <c r="L400"/>
  <c r="L399"/>
  <c r="G402"/>
  <c r="I402"/>
  <c r="I400"/>
  <c r="I399"/>
  <c r="I391"/>
  <c r="D402"/>
  <c r="F402"/>
  <c r="F400"/>
  <c r="F399"/>
  <c r="G403"/>
  <c r="D403"/>
  <c r="J554"/>
  <c r="L554"/>
  <c r="L553"/>
  <c r="G554"/>
  <c r="I554"/>
  <c r="I553"/>
  <c r="D554"/>
  <c r="F554"/>
  <c r="F553"/>
  <c r="J153"/>
  <c r="J152"/>
  <c r="G153"/>
  <c r="G152"/>
  <c r="D153"/>
  <c r="D152"/>
  <c r="J556"/>
  <c r="L556"/>
  <c r="L555"/>
  <c r="G556"/>
  <c r="I556"/>
  <c r="I555"/>
  <c r="I548"/>
  <c r="D556"/>
  <c r="F556"/>
  <c r="F555"/>
  <c r="F548"/>
  <c r="J242"/>
  <c r="L242"/>
  <c r="G242"/>
  <c r="I242"/>
  <c r="D242"/>
  <c r="F242"/>
  <c r="D44"/>
  <c r="J42"/>
  <c r="G42"/>
  <c r="D42"/>
  <c r="D40"/>
  <c r="J38"/>
  <c r="G38"/>
  <c r="D38"/>
  <c r="D313"/>
  <c r="J374"/>
  <c r="L374"/>
  <c r="L373"/>
  <c r="L369"/>
  <c r="L368"/>
  <c r="G374"/>
  <c r="I374"/>
  <c r="I373"/>
  <c r="I369"/>
  <c r="I368"/>
  <c r="D374"/>
  <c r="F374"/>
  <c r="F373"/>
  <c r="F369"/>
  <c r="F368"/>
  <c r="D310"/>
  <c r="D308"/>
  <c r="G306"/>
  <c r="D306"/>
  <c r="J303"/>
  <c r="G303"/>
  <c r="D303"/>
  <c r="J301"/>
  <c r="G301"/>
  <c r="D301"/>
  <c r="J299"/>
  <c r="G299"/>
  <c r="D299"/>
  <c r="G346"/>
  <c r="G344"/>
  <c r="G338"/>
  <c r="G337"/>
  <c r="G336"/>
  <c r="D338"/>
  <c r="D337"/>
  <c r="D336"/>
  <c r="D330"/>
  <c r="D334"/>
  <c r="D292"/>
  <c r="F292"/>
  <c r="F291"/>
  <c r="F286"/>
  <c r="F276"/>
  <c r="J132"/>
  <c r="J131"/>
  <c r="G132"/>
  <c r="G131"/>
  <c r="D132"/>
  <c r="D131"/>
  <c r="G366"/>
  <c r="G363"/>
  <c r="G357"/>
  <c r="G354"/>
  <c r="J357"/>
  <c r="J354"/>
  <c r="D357"/>
  <c r="D354"/>
  <c r="J206"/>
  <c r="J205"/>
  <c r="G206"/>
  <c r="G205"/>
  <c r="D206"/>
  <c r="D205"/>
  <c r="J243"/>
  <c r="L243"/>
  <c r="G243"/>
  <c r="I243"/>
  <c r="D243"/>
  <c r="F243"/>
  <c r="J241"/>
  <c r="L241"/>
  <c r="G241"/>
  <c r="I241"/>
  <c r="D241"/>
  <c r="F241"/>
  <c r="I501"/>
  <c r="I500"/>
  <c r="I499"/>
  <c r="F240"/>
  <c r="F239"/>
  <c r="F238"/>
  <c r="L47"/>
  <c r="F501"/>
  <c r="F500"/>
  <c r="F499"/>
  <c r="H981" i="14"/>
  <c r="H980"/>
  <c r="H979"/>
  <c r="H973"/>
  <c r="H966"/>
  <c r="H927"/>
  <c r="H1067"/>
  <c r="I79" i="17"/>
  <c r="I77"/>
  <c r="I240"/>
  <c r="I239"/>
  <c r="I238"/>
  <c r="D221"/>
  <c r="F222"/>
  <c r="F221"/>
  <c r="F215"/>
  <c r="F211"/>
  <c r="I47"/>
  <c r="D185"/>
  <c r="F186"/>
  <c r="F185"/>
  <c r="G182"/>
  <c r="I183"/>
  <c r="I182"/>
  <c r="L79"/>
  <c r="L77"/>
  <c r="L501"/>
  <c r="L500"/>
  <c r="L499"/>
  <c r="F391"/>
  <c r="F275"/>
  <c r="D417"/>
  <c r="F418"/>
  <c r="F417"/>
  <c r="I275"/>
  <c r="L548"/>
  <c r="L504"/>
  <c r="G221"/>
  <c r="I222"/>
  <c r="I221"/>
  <c r="I215"/>
  <c r="I211"/>
  <c r="G185"/>
  <c r="I186"/>
  <c r="I185"/>
  <c r="J182"/>
  <c r="L183"/>
  <c r="L182"/>
  <c r="D419"/>
  <c r="F420"/>
  <c r="F419"/>
  <c r="F71"/>
  <c r="L71"/>
  <c r="D182"/>
  <c r="F183"/>
  <c r="F182"/>
  <c r="L240"/>
  <c r="L239"/>
  <c r="L238"/>
  <c r="J221"/>
  <c r="L222"/>
  <c r="L221"/>
  <c r="L215"/>
  <c r="L211"/>
  <c r="J185"/>
  <c r="L186"/>
  <c r="L185"/>
  <c r="D421"/>
  <c r="F422"/>
  <c r="F421"/>
  <c r="D77"/>
  <c r="F79"/>
  <c r="F77"/>
  <c r="I71"/>
  <c r="L391"/>
  <c r="L275"/>
  <c r="D121"/>
  <c r="G121"/>
  <c r="D103"/>
  <c r="D434"/>
  <c r="J121"/>
  <c r="D135"/>
  <c r="D326"/>
  <c r="D113"/>
  <c r="D120"/>
  <c r="D37"/>
  <c r="G108"/>
  <c r="G135"/>
  <c r="J135"/>
  <c r="J37"/>
  <c r="D305"/>
  <c r="G37"/>
  <c r="D312"/>
  <c r="D298"/>
  <c r="G298"/>
  <c r="G343"/>
  <c r="J298"/>
  <c r="G305"/>
  <c r="F181"/>
  <c r="F180"/>
  <c r="F179"/>
  <c r="I59"/>
  <c r="I46"/>
  <c r="I11"/>
  <c r="L181"/>
  <c r="L180"/>
  <c r="L179"/>
  <c r="I181"/>
  <c r="I180"/>
  <c r="I179"/>
  <c r="L59"/>
  <c r="L46"/>
  <c r="L11"/>
  <c r="F59"/>
  <c r="F46"/>
  <c r="F11"/>
  <c r="F407"/>
  <c r="F406"/>
  <c r="F405"/>
  <c r="L498"/>
  <c r="J589"/>
  <c r="D589"/>
  <c r="G507"/>
  <c r="D507"/>
  <c r="G571"/>
  <c r="J571"/>
  <c r="D571"/>
  <c r="J570"/>
  <c r="L570"/>
  <c r="G570"/>
  <c r="I570"/>
  <c r="D570"/>
  <c r="F570"/>
  <c r="J578"/>
  <c r="L578"/>
  <c r="L577"/>
  <c r="L576"/>
  <c r="G578"/>
  <c r="I578"/>
  <c r="I577"/>
  <c r="I576"/>
  <c r="D578"/>
  <c r="F578"/>
  <c r="F577"/>
  <c r="F576"/>
  <c r="D506"/>
  <c r="F507"/>
  <c r="F506"/>
  <c r="F505"/>
  <c r="F504"/>
  <c r="F498"/>
  <c r="F561"/>
  <c r="G506"/>
  <c r="I507"/>
  <c r="I506"/>
  <c r="I505"/>
  <c r="I504"/>
  <c r="I498"/>
  <c r="I561"/>
  <c r="L561"/>
  <c r="J569"/>
  <c r="G569"/>
  <c r="D569"/>
  <c r="G568"/>
  <c r="I569"/>
  <c r="I568"/>
  <c r="I563"/>
  <c r="I591"/>
  <c r="I592"/>
  <c r="D568"/>
  <c r="F569"/>
  <c r="F568"/>
  <c r="F563"/>
  <c r="F591"/>
  <c r="F592"/>
  <c r="J568"/>
  <c r="L569"/>
  <c r="L568"/>
  <c r="L563"/>
  <c r="L591"/>
  <c r="L592"/>
  <c r="I901" i="14"/>
  <c r="L901"/>
  <c r="F901"/>
  <c r="F1014"/>
  <c r="F971"/>
  <c r="F970"/>
  <c r="F969"/>
  <c r="F968"/>
  <c r="F967"/>
  <c r="L984"/>
  <c r="I984"/>
  <c r="F984"/>
  <c r="F991"/>
  <c r="I982"/>
  <c r="L982"/>
  <c r="F982"/>
  <c r="L946"/>
  <c r="L945"/>
  <c r="L944"/>
  <c r="L943"/>
  <c r="I946"/>
  <c r="I945"/>
  <c r="I944"/>
  <c r="I943"/>
  <c r="F946"/>
  <c r="F945"/>
  <c r="F944"/>
  <c r="F943"/>
  <c r="I917"/>
  <c r="I916"/>
  <c r="L917"/>
  <c r="L916"/>
  <c r="F917"/>
  <c r="F916"/>
  <c r="I895"/>
  <c r="I865"/>
  <c r="F865"/>
  <c r="L863"/>
  <c r="I863"/>
  <c r="F863"/>
  <c r="I868"/>
  <c r="F858"/>
  <c r="F877"/>
  <c r="I853"/>
  <c r="L853"/>
  <c r="F853"/>
  <c r="F841"/>
  <c r="L833"/>
  <c r="L832"/>
  <c r="I833"/>
  <c r="I832"/>
  <c r="F833"/>
  <c r="F832"/>
  <c r="L862"/>
  <c r="F862"/>
  <c r="I862"/>
  <c r="F823"/>
  <c r="F822"/>
  <c r="F821"/>
  <c r="I816"/>
  <c r="L816"/>
  <c r="F816"/>
  <c r="I811"/>
  <c r="L811"/>
  <c r="F811"/>
  <c r="I765"/>
  <c r="L765"/>
  <c r="F765"/>
  <c r="L724"/>
  <c r="L723"/>
  <c r="L722"/>
  <c r="L721"/>
  <c r="I724"/>
  <c r="I723"/>
  <c r="I722"/>
  <c r="I721"/>
  <c r="F724"/>
  <c r="F723"/>
  <c r="F722"/>
  <c r="F721"/>
  <c r="L713"/>
  <c r="L712"/>
  <c r="L711"/>
  <c r="L710"/>
  <c r="I713"/>
  <c r="I712"/>
  <c r="I711"/>
  <c r="I710"/>
  <c r="F713"/>
  <c r="F712"/>
  <c r="F711"/>
  <c r="F710"/>
  <c r="F688"/>
  <c r="I71"/>
  <c r="L71"/>
  <c r="F71"/>
  <c r="F449"/>
  <c r="F448"/>
  <c r="L432"/>
  <c r="L431"/>
  <c r="I432"/>
  <c r="I431"/>
  <c r="I429"/>
  <c r="L429"/>
  <c r="L427"/>
  <c r="I427"/>
  <c r="F432"/>
  <c r="F431"/>
  <c r="F429"/>
  <c r="F427"/>
  <c r="L236"/>
  <c r="L235"/>
  <c r="L234"/>
  <c r="I236"/>
  <c r="I235"/>
  <c r="I234"/>
  <c r="F236"/>
  <c r="F235"/>
  <c r="F234"/>
  <c r="F232"/>
  <c r="F231"/>
  <c r="F230"/>
  <c r="F426"/>
  <c r="F425"/>
  <c r="F424"/>
  <c r="F423"/>
  <c r="I426"/>
  <c r="I425"/>
  <c r="I424"/>
  <c r="I423"/>
  <c r="L426"/>
  <c r="L425"/>
  <c r="L424"/>
  <c r="L423"/>
  <c r="F229"/>
  <c r="F228"/>
  <c r="I232"/>
  <c r="I231"/>
  <c r="I230"/>
  <c r="I229"/>
  <c r="I228"/>
  <c r="L232"/>
  <c r="L231"/>
  <c r="L230"/>
  <c r="L229"/>
  <c r="L228"/>
  <c r="I507"/>
  <c r="F507"/>
  <c r="F506"/>
  <c r="F505"/>
  <c r="F504"/>
  <c r="F503"/>
  <c r="I506"/>
  <c r="I505"/>
  <c r="I504"/>
  <c r="I503"/>
  <c r="I870"/>
  <c r="I867"/>
  <c r="F558"/>
  <c r="F795"/>
  <c r="F554"/>
  <c r="F989"/>
  <c r="F1002"/>
  <c r="F1004"/>
  <c r="F258"/>
  <c r="I258"/>
  <c r="L258"/>
  <c r="I85"/>
  <c r="L85"/>
  <c r="F85"/>
  <c r="F1001"/>
  <c r="F364"/>
  <c r="I684"/>
  <c r="L684"/>
  <c r="F684"/>
  <c r="I678"/>
  <c r="L678"/>
  <c r="F678"/>
  <c r="F676"/>
  <c r="L659"/>
  <c r="I659"/>
  <c r="F659"/>
  <c r="I647"/>
  <c r="L647"/>
  <c r="F647"/>
  <c r="I623"/>
  <c r="L623"/>
  <c r="F623"/>
  <c r="F556"/>
  <c r="F552"/>
  <c r="I549"/>
  <c r="I548"/>
  <c r="F549"/>
  <c r="F548"/>
  <c r="L513"/>
  <c r="L512"/>
  <c r="L511"/>
  <c r="L510"/>
  <c r="I513"/>
  <c r="I512"/>
  <c r="I511"/>
  <c r="I510"/>
  <c r="F513"/>
  <c r="F512"/>
  <c r="F511"/>
  <c r="F510"/>
  <c r="L481"/>
  <c r="L480"/>
  <c r="L479"/>
  <c r="L478"/>
  <c r="L477"/>
  <c r="I481"/>
  <c r="I480"/>
  <c r="I479"/>
  <c r="I478"/>
  <c r="I477"/>
  <c r="F481"/>
  <c r="F480"/>
  <c r="F479"/>
  <c r="F478"/>
  <c r="F477"/>
  <c r="L683"/>
  <c r="L682"/>
  <c r="I683"/>
  <c r="I682"/>
  <c r="F683"/>
  <c r="F682"/>
  <c r="I547"/>
  <c r="F547"/>
  <c r="F675"/>
  <c r="F674"/>
  <c r="F673"/>
  <c r="F454"/>
  <c r="F438"/>
  <c r="F362"/>
  <c r="I360"/>
  <c r="L360"/>
  <c r="I264"/>
  <c r="I340"/>
  <c r="I338"/>
  <c r="L332"/>
  <c r="L331"/>
  <c r="L330"/>
  <c r="I332"/>
  <c r="I331"/>
  <c r="I330"/>
  <c r="F332"/>
  <c r="F315"/>
  <c r="I315"/>
  <c r="L315"/>
  <c r="I300"/>
  <c r="L300"/>
  <c r="F300"/>
  <c r="I294"/>
  <c r="L294"/>
  <c r="F294"/>
  <c r="L278"/>
  <c r="L277"/>
  <c r="L276"/>
  <c r="L271"/>
  <c r="I278"/>
  <c r="I277"/>
  <c r="I276"/>
  <c r="I271"/>
  <c r="F278"/>
  <c r="F277"/>
  <c r="F276"/>
  <c r="F271"/>
  <c r="I337"/>
  <c r="I262"/>
  <c r="I261"/>
  <c r="I255"/>
  <c r="L255"/>
  <c r="F255"/>
  <c r="L209"/>
  <c r="L208"/>
  <c r="I209"/>
  <c r="I208"/>
  <c r="F209"/>
  <c r="F208"/>
  <c r="I202"/>
  <c r="L202"/>
  <c r="F202"/>
  <c r="F126"/>
  <c r="L118"/>
  <c r="L117"/>
  <c r="L116"/>
  <c r="L115"/>
  <c r="I118"/>
  <c r="I117"/>
  <c r="I116"/>
  <c r="I115"/>
  <c r="F118"/>
  <c r="F117"/>
  <c r="F116"/>
  <c r="F115"/>
  <c r="L100"/>
  <c r="L99"/>
  <c r="L98"/>
  <c r="F100"/>
  <c r="F99"/>
  <c r="F98"/>
  <c r="F1034"/>
  <c r="F128"/>
  <c r="I452"/>
  <c r="L452"/>
  <c r="F452"/>
  <c r="I456"/>
  <c r="L456"/>
  <c r="F456"/>
  <c r="I254"/>
  <c r="L254"/>
  <c r="F324"/>
  <c r="F326"/>
  <c r="F328"/>
  <c r="F440"/>
  <c r="F437"/>
  <c r="F614"/>
  <c r="F320"/>
  <c r="L451"/>
  <c r="I451"/>
  <c r="F436"/>
  <c r="F435"/>
  <c r="F434"/>
  <c r="F422"/>
  <c r="F458"/>
  <c r="F451"/>
  <c r="F447"/>
  <c r="F860"/>
  <c r="F857"/>
  <c r="L708"/>
  <c r="L707"/>
  <c r="I708"/>
  <c r="I707"/>
  <c r="F708"/>
  <c r="F707"/>
  <c r="I447"/>
  <c r="I446"/>
  <c r="I445"/>
  <c r="L447"/>
  <c r="L446"/>
  <c r="L445"/>
  <c r="F446"/>
  <c r="F445"/>
  <c r="E15" i="21"/>
  <c r="H15"/>
  <c r="H35"/>
  <c r="E35"/>
  <c r="H18"/>
  <c r="E18"/>
  <c r="B18"/>
  <c r="B15"/>
  <c r="E66"/>
  <c r="H66"/>
  <c r="B35"/>
  <c r="B66"/>
  <c r="G400" i="17"/>
  <c r="G399"/>
  <c r="J400"/>
  <c r="J399"/>
  <c r="I1034" i="14"/>
  <c r="L1034"/>
  <c r="G177" i="17"/>
  <c r="J104"/>
  <c r="J103"/>
  <c r="G104"/>
  <c r="G103"/>
  <c r="L676" i="14"/>
  <c r="L675"/>
  <c r="I676"/>
  <c r="I675"/>
  <c r="L674"/>
  <c r="L673"/>
  <c r="I674"/>
  <c r="I673"/>
  <c r="I422"/>
  <c r="L422"/>
  <c r="I320"/>
  <c r="L320"/>
  <c r="J296" i="17"/>
  <c r="G296"/>
  <c r="J294"/>
  <c r="G294"/>
  <c r="G293"/>
  <c r="J293"/>
  <c r="J321"/>
  <c r="G321"/>
  <c r="D321"/>
  <c r="D320"/>
  <c r="D319"/>
  <c r="I314" i="14"/>
  <c r="I313"/>
  <c r="L314"/>
  <c r="L313"/>
  <c r="I242"/>
  <c r="L242"/>
  <c r="F242"/>
  <c r="D380" i="17"/>
  <c r="F304" i="14"/>
  <c r="E23" i="19"/>
  <c r="D23"/>
  <c r="C23"/>
  <c r="G410" i="17"/>
  <c r="G407"/>
  <c r="J410"/>
  <c r="J407"/>
  <c r="D410"/>
  <c r="D407"/>
  <c r="G33"/>
  <c r="J33"/>
  <c r="D33"/>
  <c r="G35"/>
  <c r="J35"/>
  <c r="D35"/>
  <c r="G223"/>
  <c r="J223"/>
  <c r="D223"/>
  <c r="G269"/>
  <c r="J269"/>
  <c r="D269"/>
  <c r="J247"/>
  <c r="J246"/>
  <c r="J245"/>
  <c r="G247"/>
  <c r="G246"/>
  <c r="G245"/>
  <c r="D247"/>
  <c r="D246"/>
  <c r="D245"/>
  <c r="J280"/>
  <c r="G280"/>
  <c r="D280"/>
  <c r="J278"/>
  <c r="G278"/>
  <c r="D278"/>
  <c r="D101"/>
  <c r="D199"/>
  <c r="G199"/>
  <c r="J199"/>
  <c r="J320"/>
  <c r="G320"/>
  <c r="G393"/>
  <c r="J393"/>
  <c r="D456"/>
  <c r="D454"/>
  <c r="J397"/>
  <c r="J392"/>
  <c r="D296"/>
  <c r="D294"/>
  <c r="D378"/>
  <c r="J196"/>
  <c r="G196"/>
  <c r="D196"/>
  <c r="J194"/>
  <c r="G194"/>
  <c r="D194"/>
  <c r="J585"/>
  <c r="D451"/>
  <c r="J458"/>
  <c r="G458"/>
  <c r="J535"/>
  <c r="G535"/>
  <c r="D535"/>
  <c r="J14"/>
  <c r="J16"/>
  <c r="J29"/>
  <c r="J48"/>
  <c r="J51"/>
  <c r="J53"/>
  <c r="J55"/>
  <c r="J60"/>
  <c r="J62"/>
  <c r="J64"/>
  <c r="J71"/>
  <c r="J80"/>
  <c r="J82"/>
  <c r="J84"/>
  <c r="J99"/>
  <c r="J91"/>
  <c r="J90"/>
  <c r="J147"/>
  <c r="J146"/>
  <c r="J145"/>
  <c r="J157"/>
  <c r="J161"/>
  <c r="J163"/>
  <c r="J165"/>
  <c r="J167"/>
  <c r="J169"/>
  <c r="J171"/>
  <c r="J173"/>
  <c r="J175"/>
  <c r="J188"/>
  <c r="J190"/>
  <c r="J192"/>
  <c r="J198"/>
  <c r="J203"/>
  <c r="J202"/>
  <c r="J209"/>
  <c r="J208"/>
  <c r="J213"/>
  <c r="J212"/>
  <c r="J216"/>
  <c r="J225"/>
  <c r="J229"/>
  <c r="J231"/>
  <c r="J233"/>
  <c r="J236"/>
  <c r="J235"/>
  <c r="J251"/>
  <c r="J250"/>
  <c r="J254"/>
  <c r="J262"/>
  <c r="J261"/>
  <c r="J265"/>
  <c r="J264"/>
  <c r="J273"/>
  <c r="J287"/>
  <c r="J289"/>
  <c r="J291"/>
  <c r="J350"/>
  <c r="J352"/>
  <c r="J373"/>
  <c r="J389"/>
  <c r="J388"/>
  <c r="J387"/>
  <c r="J430"/>
  <c r="J425"/>
  <c r="J444"/>
  <c r="J446"/>
  <c r="J451"/>
  <c r="J464"/>
  <c r="J466"/>
  <c r="J470"/>
  <c r="J469"/>
  <c r="J468"/>
  <c r="J474"/>
  <c r="J473"/>
  <c r="J472"/>
  <c r="J479"/>
  <c r="J478"/>
  <c r="J483"/>
  <c r="J485"/>
  <c r="J487"/>
  <c r="J490"/>
  <c r="J492"/>
  <c r="J496"/>
  <c r="J495"/>
  <c r="J494"/>
  <c r="J501"/>
  <c r="J500"/>
  <c r="J499"/>
  <c r="J511"/>
  <c r="J513"/>
  <c r="J515"/>
  <c r="J517"/>
  <c r="J519"/>
  <c r="J521"/>
  <c r="J523"/>
  <c r="J525"/>
  <c r="J527"/>
  <c r="J530"/>
  <c r="J533"/>
  <c r="J537"/>
  <c r="J542"/>
  <c r="J549"/>
  <c r="J553"/>
  <c r="J555"/>
  <c r="J559"/>
  <c r="J557"/>
  <c r="J564"/>
  <c r="J566"/>
  <c r="J581"/>
  <c r="G583"/>
  <c r="G581"/>
  <c r="D581"/>
  <c r="G566"/>
  <c r="D566"/>
  <c r="G564"/>
  <c r="D564"/>
  <c r="G557"/>
  <c r="D557"/>
  <c r="G559"/>
  <c r="D559"/>
  <c r="G555"/>
  <c r="G553"/>
  <c r="D549"/>
  <c r="G542"/>
  <c r="D542"/>
  <c r="G537"/>
  <c r="D537"/>
  <c r="G533"/>
  <c r="D533"/>
  <c r="G530"/>
  <c r="D530"/>
  <c r="G527"/>
  <c r="D527"/>
  <c r="G525"/>
  <c r="D525"/>
  <c r="G523"/>
  <c r="D523"/>
  <c r="G521"/>
  <c r="D521"/>
  <c r="G519"/>
  <c r="D519"/>
  <c r="G517"/>
  <c r="D517"/>
  <c r="G515"/>
  <c r="D515"/>
  <c r="G513"/>
  <c r="D513"/>
  <c r="G511"/>
  <c r="D511"/>
  <c r="G501"/>
  <c r="G500"/>
  <c r="G499"/>
  <c r="D501"/>
  <c r="D500"/>
  <c r="D499"/>
  <c r="G496"/>
  <c r="G495"/>
  <c r="G494"/>
  <c r="D496"/>
  <c r="D495"/>
  <c r="D494"/>
  <c r="G492"/>
  <c r="D492"/>
  <c r="G490"/>
  <c r="D490"/>
  <c r="G487"/>
  <c r="D487"/>
  <c r="G485"/>
  <c r="D485"/>
  <c r="G483"/>
  <c r="D483"/>
  <c r="G479"/>
  <c r="G478"/>
  <c r="D479"/>
  <c r="D478"/>
  <c r="G474"/>
  <c r="G473"/>
  <c r="G472"/>
  <c r="D474"/>
  <c r="D473"/>
  <c r="D472"/>
  <c r="G470"/>
  <c r="G469"/>
  <c r="G468"/>
  <c r="D470"/>
  <c r="D469"/>
  <c r="D468"/>
  <c r="G466"/>
  <c r="D466"/>
  <c r="G464"/>
  <c r="D464"/>
  <c r="G451"/>
  <c r="G446"/>
  <c r="D446"/>
  <c r="G444"/>
  <c r="D444"/>
  <c r="G430"/>
  <c r="G425"/>
  <c r="D430"/>
  <c r="D400"/>
  <c r="D399"/>
  <c r="G397"/>
  <c r="G392"/>
  <c r="D393"/>
  <c r="G389"/>
  <c r="G388"/>
  <c r="G387"/>
  <c r="D389"/>
  <c r="D388"/>
  <c r="D387"/>
  <c r="D385"/>
  <c r="D383"/>
  <c r="G352"/>
  <c r="D352"/>
  <c r="G350"/>
  <c r="D350"/>
  <c r="G291"/>
  <c r="D291"/>
  <c r="G289"/>
  <c r="D289"/>
  <c r="G287"/>
  <c r="D287"/>
  <c r="G273"/>
  <c r="D273"/>
  <c r="G265"/>
  <c r="G264"/>
  <c r="D265"/>
  <c r="D264"/>
  <c r="G262"/>
  <c r="G261"/>
  <c r="D262"/>
  <c r="D261"/>
  <c r="D256"/>
  <c r="G254"/>
  <c r="D254"/>
  <c r="G251"/>
  <c r="G250"/>
  <c r="D251"/>
  <c r="D250"/>
  <c r="G236"/>
  <c r="G235"/>
  <c r="D236"/>
  <c r="D235"/>
  <c r="G233"/>
  <c r="D233"/>
  <c r="G231"/>
  <c r="D231"/>
  <c r="G229"/>
  <c r="D229"/>
  <c r="G225"/>
  <c r="D225"/>
  <c r="G216"/>
  <c r="D216"/>
  <c r="G213"/>
  <c r="G212"/>
  <c r="D213"/>
  <c r="D212"/>
  <c r="G209"/>
  <c r="G208"/>
  <c r="D209"/>
  <c r="D208"/>
  <c r="G203"/>
  <c r="G202"/>
  <c r="D203"/>
  <c r="D202"/>
  <c r="G198"/>
  <c r="D198"/>
  <c r="G192"/>
  <c r="D192"/>
  <c r="G190"/>
  <c r="D190"/>
  <c r="G188"/>
  <c r="D188"/>
  <c r="G175"/>
  <c r="D175"/>
  <c r="G173"/>
  <c r="D173"/>
  <c r="G171"/>
  <c r="D171"/>
  <c r="G169"/>
  <c r="D169"/>
  <c r="G167"/>
  <c r="D167"/>
  <c r="G165"/>
  <c r="D165"/>
  <c r="G163"/>
  <c r="D163"/>
  <c r="G161"/>
  <c r="D161"/>
  <c r="G157"/>
  <c r="D157"/>
  <c r="G147"/>
  <c r="G146"/>
  <c r="G145"/>
  <c r="D147"/>
  <c r="D146"/>
  <c r="D145"/>
  <c r="G99"/>
  <c r="G91"/>
  <c r="G90"/>
  <c r="D99"/>
  <c r="G84"/>
  <c r="D84"/>
  <c r="G82"/>
  <c r="D82"/>
  <c r="G80"/>
  <c r="D80"/>
  <c r="G71"/>
  <c r="D71"/>
  <c r="G64"/>
  <c r="D64"/>
  <c r="G62"/>
  <c r="D62"/>
  <c r="G60"/>
  <c r="D60"/>
  <c r="G55"/>
  <c r="D55"/>
  <c r="G53"/>
  <c r="D53"/>
  <c r="G51"/>
  <c r="D51"/>
  <c r="G48"/>
  <c r="D48"/>
  <c r="G29"/>
  <c r="D29"/>
  <c r="D26"/>
  <c r="G16"/>
  <c r="D16"/>
  <c r="G14"/>
  <c r="D14"/>
  <c r="J13"/>
  <c r="D13"/>
  <c r="G13"/>
  <c r="D293"/>
  <c r="D228"/>
  <c r="D227"/>
  <c r="D156"/>
  <c r="D155"/>
  <c r="D91"/>
  <c r="D90"/>
  <c r="J156"/>
  <c r="J155"/>
  <c r="G156"/>
  <c r="G155"/>
  <c r="D47"/>
  <c r="J47"/>
  <c r="G47"/>
  <c r="D181"/>
  <c r="D180"/>
  <c r="D59"/>
  <c r="J349"/>
  <c r="J348"/>
  <c r="G349"/>
  <c r="G348"/>
  <c r="J369"/>
  <c r="J489"/>
  <c r="J482"/>
  <c r="D482"/>
  <c r="D489"/>
  <c r="G482"/>
  <c r="G489"/>
  <c r="D425"/>
  <c r="D406"/>
  <c r="G215"/>
  <c r="G211"/>
  <c r="D253"/>
  <c r="D249"/>
  <c r="J215"/>
  <c r="J211"/>
  <c r="G253"/>
  <c r="G249"/>
  <c r="D215"/>
  <c r="D211"/>
  <c r="J253"/>
  <c r="J249"/>
  <c r="G450"/>
  <c r="G449"/>
  <c r="G326"/>
  <c r="G319"/>
  <c r="J326"/>
  <c r="J319"/>
  <c r="J450"/>
  <c r="J449"/>
  <c r="D577"/>
  <c r="D576"/>
  <c r="G577"/>
  <c r="G576"/>
  <c r="D450"/>
  <c r="D449"/>
  <c r="G574"/>
  <c r="J577"/>
  <c r="J576"/>
  <c r="J574"/>
  <c r="G440"/>
  <c r="G439"/>
  <c r="J440"/>
  <c r="J439"/>
  <c r="D440"/>
  <c r="D439"/>
  <c r="D349"/>
  <c r="J181"/>
  <c r="J180"/>
  <c r="G181"/>
  <c r="G180"/>
  <c r="D240"/>
  <c r="D239"/>
  <c r="D238"/>
  <c r="D277"/>
  <c r="D286"/>
  <c r="G277"/>
  <c r="J277"/>
  <c r="D382"/>
  <c r="J286"/>
  <c r="G286"/>
  <c r="D463"/>
  <c r="D462"/>
  <c r="D477"/>
  <c r="G505"/>
  <c r="J505"/>
  <c r="D505"/>
  <c r="D541"/>
  <c r="J120"/>
  <c r="G240"/>
  <c r="G239"/>
  <c r="G238"/>
  <c r="J240"/>
  <c r="J239"/>
  <c r="J238"/>
  <c r="J541"/>
  <c r="J463"/>
  <c r="J462"/>
  <c r="G463"/>
  <c r="G462"/>
  <c r="J548"/>
  <c r="J59"/>
  <c r="D134"/>
  <c r="G373"/>
  <c r="G369"/>
  <c r="J477"/>
  <c r="J260"/>
  <c r="J28"/>
  <c r="J228"/>
  <c r="J227"/>
  <c r="G120"/>
  <c r="G228"/>
  <c r="G227"/>
  <c r="D553"/>
  <c r="G59"/>
  <c r="D28"/>
  <c r="J268"/>
  <c r="J267"/>
  <c r="J134"/>
  <c r="G28"/>
  <c r="D268"/>
  <c r="D267"/>
  <c r="G268"/>
  <c r="G267"/>
  <c r="G541"/>
  <c r="G134"/>
  <c r="D260"/>
  <c r="G260"/>
  <c r="D373"/>
  <c r="D369"/>
  <c r="D397"/>
  <c r="D392"/>
  <c r="D391"/>
  <c r="G477"/>
  <c r="G549"/>
  <c r="G548"/>
  <c r="D555"/>
  <c r="D574"/>
  <c r="D368"/>
  <c r="G276"/>
  <c r="D89"/>
  <c r="J89"/>
  <c r="G89"/>
  <c r="D276"/>
  <c r="J276"/>
  <c r="G563"/>
  <c r="G591"/>
  <c r="J563"/>
  <c r="J591"/>
  <c r="D563"/>
  <c r="D591"/>
  <c r="G46"/>
  <c r="D46"/>
  <c r="J46"/>
  <c r="D12"/>
  <c r="J12"/>
  <c r="G12"/>
  <c r="D348"/>
  <c r="J368"/>
  <c r="G244"/>
  <c r="D244"/>
  <c r="J244"/>
  <c r="G368"/>
  <c r="D481"/>
  <c r="D476"/>
  <c r="D405"/>
  <c r="G481"/>
  <c r="G476"/>
  <c r="J481"/>
  <c r="J476"/>
  <c r="J448"/>
  <c r="G448"/>
  <c r="D448"/>
  <c r="G504"/>
  <c r="G498"/>
  <c r="D548"/>
  <c r="D504"/>
  <c r="D498"/>
  <c r="J504"/>
  <c r="J498"/>
  <c r="J391"/>
  <c r="G406"/>
  <c r="G405"/>
  <c r="D179"/>
  <c r="J406"/>
  <c r="J405"/>
  <c r="G391"/>
  <c r="J179"/>
  <c r="G179"/>
  <c r="D11"/>
  <c r="J11"/>
  <c r="G11"/>
  <c r="D275"/>
  <c r="G275"/>
  <c r="J275"/>
  <c r="J561"/>
  <c r="J592"/>
  <c r="G561"/>
  <c r="G592"/>
  <c r="D561"/>
  <c r="D592"/>
  <c r="I388" i="14"/>
  <c r="I567"/>
  <c r="L567"/>
  <c r="I599"/>
  <c r="L599"/>
  <c r="F599"/>
  <c r="I670"/>
  <c r="L670"/>
  <c r="F670"/>
  <c r="I740"/>
  <c r="L740"/>
  <c r="F740"/>
  <c r="I742"/>
  <c r="L742"/>
  <c r="F742"/>
  <c r="F132"/>
  <c r="I1014"/>
  <c r="L1014"/>
  <c r="L90"/>
  <c r="I90"/>
  <c r="F90"/>
  <c r="F331"/>
  <c r="F330"/>
  <c r="L1008"/>
  <c r="L1007"/>
  <c r="L1006"/>
  <c r="I1008"/>
  <c r="I1007"/>
  <c r="I1006"/>
  <c r="F1008"/>
  <c r="F1007"/>
  <c r="F1006"/>
  <c r="I981"/>
  <c r="L981"/>
  <c r="F987"/>
  <c r="F981"/>
  <c r="L754"/>
  <c r="I754"/>
  <c r="F754"/>
  <c r="L752"/>
  <c r="I752"/>
  <c r="F752"/>
  <c r="F759"/>
  <c r="I759"/>
  <c r="L759"/>
  <c r="F751"/>
  <c r="L751"/>
  <c r="I751"/>
  <c r="I852"/>
  <c r="I851"/>
  <c r="L852"/>
  <c r="L851"/>
  <c r="F855"/>
  <c r="F852"/>
  <c r="F851"/>
  <c r="I769"/>
  <c r="L769"/>
  <c r="F769"/>
  <c r="F793"/>
  <c r="F792"/>
  <c r="F791"/>
  <c r="F790"/>
  <c r="F789"/>
  <c r="F788"/>
  <c r="I185"/>
  <c r="L185"/>
  <c r="F185"/>
  <c r="L405"/>
  <c r="L404"/>
  <c r="L403"/>
  <c r="I405"/>
  <c r="I404"/>
  <c r="I403"/>
  <c r="F405"/>
  <c r="F404"/>
  <c r="F403"/>
  <c r="L268"/>
  <c r="L267"/>
  <c r="L266"/>
  <c r="I268"/>
  <c r="I267"/>
  <c r="I266"/>
  <c r="F268"/>
  <c r="F267"/>
  <c r="F266"/>
  <c r="L110"/>
  <c r="L109"/>
  <c r="I110"/>
  <c r="I109"/>
  <c r="F110"/>
  <c r="F53"/>
  <c r="F109"/>
  <c r="L164"/>
  <c r="L163"/>
  <c r="F302"/>
  <c r="L1065"/>
  <c r="L1064"/>
  <c r="L1063"/>
  <c r="I1065"/>
  <c r="I1064"/>
  <c r="I1063"/>
  <c r="F1065"/>
  <c r="F1064"/>
  <c r="F1063"/>
  <c r="L1061"/>
  <c r="L1060"/>
  <c r="L1059"/>
  <c r="I1061"/>
  <c r="I1060"/>
  <c r="I1059"/>
  <c r="F1061"/>
  <c r="F1060"/>
  <c r="F1059"/>
  <c r="L1054"/>
  <c r="I1054"/>
  <c r="L1052"/>
  <c r="I1052"/>
  <c r="F1052"/>
  <c r="L1047"/>
  <c r="L1046"/>
  <c r="L1045"/>
  <c r="I1047"/>
  <c r="I1046"/>
  <c r="I1045"/>
  <c r="F1047"/>
  <c r="F1046"/>
  <c r="F1045"/>
  <c r="L1042"/>
  <c r="L1041"/>
  <c r="L1040"/>
  <c r="I1042"/>
  <c r="I1041"/>
  <c r="I1040"/>
  <c r="F1042"/>
  <c r="F1041"/>
  <c r="F1040"/>
  <c r="L1036"/>
  <c r="L1033"/>
  <c r="I1036"/>
  <c r="I1033"/>
  <c r="F1036"/>
  <c r="L1028"/>
  <c r="I1028"/>
  <c r="F1028"/>
  <c r="L1024"/>
  <c r="I1024"/>
  <c r="F1024"/>
  <c r="L1013"/>
  <c r="L1012"/>
  <c r="L1011"/>
  <c r="L1010"/>
  <c r="I1013"/>
  <c r="I1012"/>
  <c r="I1011"/>
  <c r="I1010"/>
  <c r="F1013"/>
  <c r="F1012"/>
  <c r="F1011"/>
  <c r="F1010"/>
  <c r="L993"/>
  <c r="L980"/>
  <c r="I993"/>
  <c r="I980"/>
  <c r="F993"/>
  <c r="F980"/>
  <c r="F979"/>
  <c r="L977"/>
  <c r="L976"/>
  <c r="L975"/>
  <c r="L974"/>
  <c r="I977"/>
  <c r="I976"/>
  <c r="I975"/>
  <c r="I974"/>
  <c r="F977"/>
  <c r="F976"/>
  <c r="F975"/>
  <c r="F974"/>
  <c r="L964"/>
  <c r="L963"/>
  <c r="L962"/>
  <c r="L961"/>
  <c r="L960"/>
  <c r="L959"/>
  <c r="I964"/>
  <c r="I963"/>
  <c r="I962"/>
  <c r="I961"/>
  <c r="I960"/>
  <c r="I959"/>
  <c r="F964"/>
  <c r="F963"/>
  <c r="F962"/>
  <c r="F961"/>
  <c r="F960"/>
  <c r="F959"/>
  <c r="L957"/>
  <c r="L956"/>
  <c r="L955"/>
  <c r="L954"/>
  <c r="L953"/>
  <c r="I957"/>
  <c r="I956"/>
  <c r="I955"/>
  <c r="I954"/>
  <c r="I953"/>
  <c r="F957"/>
  <c r="F956"/>
  <c r="F955"/>
  <c r="F954"/>
  <c r="F953"/>
  <c r="L951"/>
  <c r="L950"/>
  <c r="L949"/>
  <c r="L948"/>
  <c r="L942"/>
  <c r="I951"/>
  <c r="I950"/>
  <c r="I949"/>
  <c r="I948"/>
  <c r="I942"/>
  <c r="F951"/>
  <c r="F950"/>
  <c r="F949"/>
  <c r="F948"/>
  <c r="F942"/>
  <c r="L940"/>
  <c r="L939"/>
  <c r="L938"/>
  <c r="L937"/>
  <c r="I940"/>
  <c r="I939"/>
  <c r="I938"/>
  <c r="I937"/>
  <c r="L933"/>
  <c r="L932"/>
  <c r="L931"/>
  <c r="L930"/>
  <c r="L929"/>
  <c r="L928"/>
  <c r="I933"/>
  <c r="I932"/>
  <c r="I931"/>
  <c r="I930"/>
  <c r="I929"/>
  <c r="I928"/>
  <c r="F933"/>
  <c r="F932"/>
  <c r="F931"/>
  <c r="F930"/>
  <c r="F929"/>
  <c r="F928"/>
  <c r="L924"/>
  <c r="L923"/>
  <c r="I924"/>
  <c r="I923"/>
  <c r="F924"/>
  <c r="F923"/>
  <c r="L921"/>
  <c r="L920"/>
  <c r="I921"/>
  <c r="I920"/>
  <c r="F921"/>
  <c r="F920"/>
  <c r="L912"/>
  <c r="I912"/>
  <c r="F912"/>
  <c r="L908"/>
  <c r="I908"/>
  <c r="F908"/>
  <c r="L904"/>
  <c r="I904"/>
  <c r="F904"/>
  <c r="L893"/>
  <c r="I893"/>
  <c r="F893"/>
  <c r="L891"/>
  <c r="I891"/>
  <c r="F891"/>
  <c r="L889"/>
  <c r="I889"/>
  <c r="F889"/>
  <c r="L887"/>
  <c r="I887"/>
  <c r="F887"/>
  <c r="L885"/>
  <c r="I885"/>
  <c r="F885"/>
  <c r="L881"/>
  <c r="I881"/>
  <c r="F881"/>
  <c r="L879"/>
  <c r="I879"/>
  <c r="F879"/>
  <c r="L846"/>
  <c r="L845"/>
  <c r="I846"/>
  <c r="I845"/>
  <c r="F846"/>
  <c r="F845"/>
  <c r="L839"/>
  <c r="I839"/>
  <c r="F839"/>
  <c r="F838"/>
  <c r="F837"/>
  <c r="L827"/>
  <c r="L826"/>
  <c r="L825"/>
  <c r="L820"/>
  <c r="I827"/>
  <c r="I826"/>
  <c r="I825"/>
  <c r="I820"/>
  <c r="F827"/>
  <c r="F826"/>
  <c r="F825"/>
  <c r="L810"/>
  <c r="I810"/>
  <c r="F810"/>
  <c r="L804"/>
  <c r="L803"/>
  <c r="L802"/>
  <c r="L801"/>
  <c r="L800"/>
  <c r="L799"/>
  <c r="I804"/>
  <c r="I803"/>
  <c r="I802"/>
  <c r="I801"/>
  <c r="I800"/>
  <c r="I799"/>
  <c r="F804"/>
  <c r="F803"/>
  <c r="F802"/>
  <c r="F801"/>
  <c r="F800"/>
  <c r="F799"/>
  <c r="L786"/>
  <c r="L785"/>
  <c r="L784"/>
  <c r="L783"/>
  <c r="L782"/>
  <c r="I786"/>
  <c r="I785"/>
  <c r="I784"/>
  <c r="I783"/>
  <c r="I782"/>
  <c r="F786"/>
  <c r="F785"/>
  <c r="F784"/>
  <c r="F783"/>
  <c r="F782"/>
  <c r="L780"/>
  <c r="I780"/>
  <c r="F780"/>
  <c r="L777"/>
  <c r="I777"/>
  <c r="F777"/>
  <c r="L768"/>
  <c r="I768"/>
  <c r="F768"/>
  <c r="L764"/>
  <c r="I764"/>
  <c r="F764"/>
  <c r="L749"/>
  <c r="I749"/>
  <c r="F749"/>
  <c r="L746"/>
  <c r="I746"/>
  <c r="F746"/>
  <c r="L736"/>
  <c r="I736"/>
  <c r="F736"/>
  <c r="F735"/>
  <c r="L730"/>
  <c r="L729"/>
  <c r="L728"/>
  <c r="L727"/>
  <c r="L726"/>
  <c r="I730"/>
  <c r="I729"/>
  <c r="I728"/>
  <c r="I727"/>
  <c r="I726"/>
  <c r="F730"/>
  <c r="F729"/>
  <c r="F728"/>
  <c r="F727"/>
  <c r="F726"/>
  <c r="L719"/>
  <c r="I719"/>
  <c r="I718"/>
  <c r="F719"/>
  <c r="F718"/>
  <c r="F717"/>
  <c r="F716"/>
  <c r="F715"/>
  <c r="L705"/>
  <c r="I705"/>
  <c r="F705"/>
  <c r="L703"/>
  <c r="I703"/>
  <c r="F703"/>
  <c r="L701"/>
  <c r="I701"/>
  <c r="F701"/>
  <c r="L699"/>
  <c r="I699"/>
  <c r="F699"/>
  <c r="L697"/>
  <c r="I697"/>
  <c r="F697"/>
  <c r="L695"/>
  <c r="I695"/>
  <c r="F695"/>
  <c r="L692"/>
  <c r="L691"/>
  <c r="L668"/>
  <c r="I668"/>
  <c r="F668"/>
  <c r="F667"/>
  <c r="L665"/>
  <c r="L664"/>
  <c r="I665"/>
  <c r="I664"/>
  <c r="F665"/>
  <c r="F664"/>
  <c r="L661"/>
  <c r="I661"/>
  <c r="F661"/>
  <c r="L657"/>
  <c r="I657"/>
  <c r="F657"/>
  <c r="L655"/>
  <c r="I655"/>
  <c r="F655"/>
  <c r="L646"/>
  <c r="L645"/>
  <c r="L644"/>
  <c r="L643"/>
  <c r="L642"/>
  <c r="I646"/>
  <c r="I645"/>
  <c r="I644"/>
  <c r="I643"/>
  <c r="I642"/>
  <c r="F646"/>
  <c r="F645"/>
  <c r="F644"/>
  <c r="F643"/>
  <c r="F642"/>
  <c r="L638"/>
  <c r="L637"/>
  <c r="L636"/>
  <c r="L635"/>
  <c r="L634"/>
  <c r="L633"/>
  <c r="I638"/>
  <c r="I637"/>
  <c r="I636"/>
  <c r="I635"/>
  <c r="I634"/>
  <c r="I633"/>
  <c r="F638"/>
  <c r="F637"/>
  <c r="F636"/>
  <c r="F635"/>
  <c r="F634"/>
  <c r="F633"/>
  <c r="L631"/>
  <c r="L630"/>
  <c r="L629"/>
  <c r="L628"/>
  <c r="L627"/>
  <c r="L626"/>
  <c r="I631"/>
  <c r="I630"/>
  <c r="I629"/>
  <c r="I628"/>
  <c r="I627"/>
  <c r="I626"/>
  <c r="F631"/>
  <c r="F630"/>
  <c r="F629"/>
  <c r="F628"/>
  <c r="F627"/>
  <c r="F626"/>
  <c r="L622"/>
  <c r="L621"/>
  <c r="L620"/>
  <c r="I622"/>
  <c r="I621"/>
  <c r="I620"/>
  <c r="F622"/>
  <c r="F621"/>
  <c r="F620"/>
  <c r="L618"/>
  <c r="L617"/>
  <c r="L616"/>
  <c r="I618"/>
  <c r="I617"/>
  <c r="I616"/>
  <c r="F618"/>
  <c r="F617"/>
  <c r="F616"/>
  <c r="F612"/>
  <c r="L610"/>
  <c r="I610"/>
  <c r="F610"/>
  <c r="L607"/>
  <c r="L606"/>
  <c r="I607"/>
  <c r="I606"/>
  <c r="F607"/>
  <c r="F606"/>
  <c r="L598"/>
  <c r="L597"/>
  <c r="L596"/>
  <c r="L595"/>
  <c r="I598"/>
  <c r="I597"/>
  <c r="I596"/>
  <c r="I595"/>
  <c r="F598"/>
  <c r="F597"/>
  <c r="F596"/>
  <c r="F595"/>
  <c r="L590"/>
  <c r="L589"/>
  <c r="L588"/>
  <c r="L587"/>
  <c r="L586"/>
  <c r="L585"/>
  <c r="I590"/>
  <c r="I589"/>
  <c r="I588"/>
  <c r="I587"/>
  <c r="I586"/>
  <c r="I585"/>
  <c r="F590"/>
  <c r="F589"/>
  <c r="F588"/>
  <c r="F587"/>
  <c r="F586"/>
  <c r="F585"/>
  <c r="L583"/>
  <c r="L582"/>
  <c r="L581"/>
  <c r="L580"/>
  <c r="L579"/>
  <c r="L578"/>
  <c r="I583"/>
  <c r="I582"/>
  <c r="I581"/>
  <c r="I580"/>
  <c r="I579"/>
  <c r="I578"/>
  <c r="F583"/>
  <c r="F582"/>
  <c r="F581"/>
  <c r="F580"/>
  <c r="F579"/>
  <c r="F578"/>
  <c r="L575"/>
  <c r="L574"/>
  <c r="L573"/>
  <c r="L572"/>
  <c r="L571"/>
  <c r="I575"/>
  <c r="I574"/>
  <c r="I573"/>
  <c r="I572"/>
  <c r="I571"/>
  <c r="F575"/>
  <c r="F574"/>
  <c r="F573"/>
  <c r="F572"/>
  <c r="F571"/>
  <c r="L566"/>
  <c r="L565"/>
  <c r="L564"/>
  <c r="L563"/>
  <c r="I566"/>
  <c r="I565"/>
  <c r="I564"/>
  <c r="I563"/>
  <c r="F567"/>
  <c r="F566"/>
  <c r="F565"/>
  <c r="F564"/>
  <c r="F563"/>
  <c r="F546"/>
  <c r="F545"/>
  <c r="F544"/>
  <c r="F543"/>
  <c r="L541"/>
  <c r="L540"/>
  <c r="L539"/>
  <c r="I541"/>
  <c r="I540"/>
  <c r="I539"/>
  <c r="F541"/>
  <c r="F540"/>
  <c r="F539"/>
  <c r="L537"/>
  <c r="I537"/>
  <c r="F537"/>
  <c r="L535"/>
  <c r="I535"/>
  <c r="F535"/>
  <c r="L530"/>
  <c r="L529"/>
  <c r="L528"/>
  <c r="I530"/>
  <c r="I529"/>
  <c r="I528"/>
  <c r="F530"/>
  <c r="F529"/>
  <c r="F528"/>
  <c r="L524"/>
  <c r="L523"/>
  <c r="I524"/>
  <c r="I523"/>
  <c r="F524"/>
  <c r="F523"/>
  <c r="L519"/>
  <c r="L518"/>
  <c r="L517"/>
  <c r="L516"/>
  <c r="I519"/>
  <c r="I518"/>
  <c r="I517"/>
  <c r="I516"/>
  <c r="F519"/>
  <c r="F518"/>
  <c r="F517"/>
  <c r="F516"/>
  <c r="L501"/>
  <c r="L500"/>
  <c r="L499"/>
  <c r="L498"/>
  <c r="L497"/>
  <c r="I501"/>
  <c r="I500"/>
  <c r="I499"/>
  <c r="I498"/>
  <c r="I497"/>
  <c r="F501"/>
  <c r="F500"/>
  <c r="F499"/>
  <c r="F498"/>
  <c r="F497"/>
  <c r="L494"/>
  <c r="L493"/>
  <c r="L492"/>
  <c r="L491"/>
  <c r="L490"/>
  <c r="L489"/>
  <c r="I494"/>
  <c r="I493"/>
  <c r="I492"/>
  <c r="I491"/>
  <c r="I490"/>
  <c r="I489"/>
  <c r="F494"/>
  <c r="F493"/>
  <c r="F492"/>
  <c r="F491"/>
  <c r="F490"/>
  <c r="F489"/>
  <c r="L487"/>
  <c r="L486"/>
  <c r="L485"/>
  <c r="L484"/>
  <c r="L483"/>
  <c r="I487"/>
  <c r="I486"/>
  <c r="I485"/>
  <c r="I484"/>
  <c r="I483"/>
  <c r="F487"/>
  <c r="F486"/>
  <c r="F485"/>
  <c r="F484"/>
  <c r="F483"/>
  <c r="L475"/>
  <c r="I475"/>
  <c r="F475"/>
  <c r="L473"/>
  <c r="I473"/>
  <c r="F473"/>
  <c r="L469"/>
  <c r="L468"/>
  <c r="L467"/>
  <c r="I469"/>
  <c r="I468"/>
  <c r="I467"/>
  <c r="F469"/>
  <c r="F468"/>
  <c r="F467"/>
  <c r="L464"/>
  <c r="L463"/>
  <c r="L462"/>
  <c r="L461"/>
  <c r="I464"/>
  <c r="I463"/>
  <c r="I462"/>
  <c r="I461"/>
  <c r="F464"/>
  <c r="F463"/>
  <c r="F462"/>
  <c r="F461"/>
  <c r="L420"/>
  <c r="L419"/>
  <c r="L418"/>
  <c r="L417"/>
  <c r="I420"/>
  <c r="I419"/>
  <c r="I418"/>
  <c r="I417"/>
  <c r="F420"/>
  <c r="F419"/>
  <c r="F418"/>
  <c r="F417"/>
  <c r="L415"/>
  <c r="L414"/>
  <c r="I415"/>
  <c r="I414"/>
  <c r="F415"/>
  <c r="F414"/>
  <c r="F413"/>
  <c r="L411"/>
  <c r="L410"/>
  <c r="L409"/>
  <c r="I411"/>
  <c r="I410"/>
  <c r="I409"/>
  <c r="F411"/>
  <c r="L396"/>
  <c r="L395"/>
  <c r="L394"/>
  <c r="I396"/>
  <c r="I395"/>
  <c r="I394"/>
  <c r="F396"/>
  <c r="F395"/>
  <c r="F394"/>
  <c r="F390"/>
  <c r="F388"/>
  <c r="L381"/>
  <c r="I381"/>
  <c r="F381"/>
  <c r="L378"/>
  <c r="I378"/>
  <c r="F378"/>
  <c r="L376"/>
  <c r="I376"/>
  <c r="F376"/>
  <c r="L369"/>
  <c r="I369"/>
  <c r="F369"/>
  <c r="L367"/>
  <c r="I367"/>
  <c r="F367"/>
  <c r="F360"/>
  <c r="L358"/>
  <c r="L357"/>
  <c r="I358"/>
  <c r="I357"/>
  <c r="F358"/>
  <c r="L353"/>
  <c r="L352"/>
  <c r="L351"/>
  <c r="L350"/>
  <c r="I353"/>
  <c r="I352"/>
  <c r="I351"/>
  <c r="I350"/>
  <c r="F353"/>
  <c r="F352"/>
  <c r="F351"/>
  <c r="F350"/>
  <c r="F309"/>
  <c r="F307"/>
  <c r="I297"/>
  <c r="I293"/>
  <c r="L297"/>
  <c r="L293"/>
  <c r="F290"/>
  <c r="F289"/>
  <c r="L283"/>
  <c r="L282"/>
  <c r="L281"/>
  <c r="I283"/>
  <c r="I282"/>
  <c r="I281"/>
  <c r="F283"/>
  <c r="F282"/>
  <c r="F281"/>
  <c r="L252"/>
  <c r="L251"/>
  <c r="L250"/>
  <c r="L246"/>
  <c r="I252"/>
  <c r="I251"/>
  <c r="I250"/>
  <c r="I246"/>
  <c r="F252"/>
  <c r="F251"/>
  <c r="L241"/>
  <c r="L240"/>
  <c r="L239"/>
  <c r="L238"/>
  <c r="I241"/>
  <c r="I240"/>
  <c r="I239"/>
  <c r="I238"/>
  <c r="F241"/>
  <c r="F240"/>
  <c r="F239"/>
  <c r="F238"/>
  <c r="L226"/>
  <c r="L225"/>
  <c r="I226"/>
  <c r="I225"/>
  <c r="F226"/>
  <c r="F225"/>
  <c r="L223"/>
  <c r="L222"/>
  <c r="I223"/>
  <c r="I222"/>
  <c r="F223"/>
  <c r="F222"/>
  <c r="L218"/>
  <c r="I218"/>
  <c r="F218"/>
  <c r="L216"/>
  <c r="I216"/>
  <c r="F216"/>
  <c r="L206"/>
  <c r="I206"/>
  <c r="F206"/>
  <c r="L204"/>
  <c r="I204"/>
  <c r="F204"/>
  <c r="L200"/>
  <c r="I200"/>
  <c r="F200"/>
  <c r="L192"/>
  <c r="L191"/>
  <c r="L190"/>
  <c r="I192"/>
  <c r="I191"/>
  <c r="I190"/>
  <c r="F192"/>
  <c r="F191"/>
  <c r="F190"/>
  <c r="L188"/>
  <c r="I188"/>
  <c r="F188"/>
  <c r="L177"/>
  <c r="L176"/>
  <c r="L175"/>
  <c r="I177"/>
  <c r="I176"/>
  <c r="I175"/>
  <c r="F177"/>
  <c r="F176"/>
  <c r="F175"/>
  <c r="L173"/>
  <c r="L172"/>
  <c r="L171"/>
  <c r="I173"/>
  <c r="I172"/>
  <c r="I171"/>
  <c r="F173"/>
  <c r="F172"/>
  <c r="F171"/>
  <c r="L161"/>
  <c r="I161"/>
  <c r="F161"/>
  <c r="L159"/>
  <c r="I159"/>
  <c r="F159"/>
  <c r="L157"/>
  <c r="I157"/>
  <c r="F157"/>
  <c r="L152"/>
  <c r="I152"/>
  <c r="F152"/>
  <c r="L150"/>
  <c r="I150"/>
  <c r="F150"/>
  <c r="L148"/>
  <c r="I148"/>
  <c r="F148"/>
  <c r="L146"/>
  <c r="I146"/>
  <c r="F146"/>
  <c r="L141"/>
  <c r="L140"/>
  <c r="L139"/>
  <c r="I141"/>
  <c r="I140"/>
  <c r="I139"/>
  <c r="F141"/>
  <c r="F140"/>
  <c r="F139"/>
  <c r="L136"/>
  <c r="L135"/>
  <c r="L134"/>
  <c r="I136"/>
  <c r="I135"/>
  <c r="I134"/>
  <c r="F136"/>
  <c r="F135"/>
  <c r="F134"/>
  <c r="L130"/>
  <c r="I130"/>
  <c r="F130"/>
  <c r="L123"/>
  <c r="I123"/>
  <c r="F123"/>
  <c r="L113"/>
  <c r="L112"/>
  <c r="I113"/>
  <c r="I112"/>
  <c r="F113"/>
  <c r="L104"/>
  <c r="L103"/>
  <c r="L102"/>
  <c r="I104"/>
  <c r="I103"/>
  <c r="I102"/>
  <c r="F104"/>
  <c r="F103"/>
  <c r="F102"/>
  <c r="L96"/>
  <c r="L95"/>
  <c r="L94"/>
  <c r="L93"/>
  <c r="L92"/>
  <c r="I96"/>
  <c r="I95"/>
  <c r="I94"/>
  <c r="I93"/>
  <c r="I92"/>
  <c r="F96"/>
  <c r="F95"/>
  <c r="F94"/>
  <c r="F93"/>
  <c r="F92"/>
  <c r="L88"/>
  <c r="I88"/>
  <c r="F88"/>
  <c r="L82"/>
  <c r="I82"/>
  <c r="F82"/>
  <c r="L80"/>
  <c r="I80"/>
  <c r="F80"/>
  <c r="L78"/>
  <c r="I78"/>
  <c r="F78"/>
  <c r="L76"/>
  <c r="I76"/>
  <c r="F76"/>
  <c r="L66"/>
  <c r="L65"/>
  <c r="I66"/>
  <c r="I65"/>
  <c r="F66"/>
  <c r="F65"/>
  <c r="L60"/>
  <c r="L59"/>
  <c r="I60"/>
  <c r="I59"/>
  <c r="F60"/>
  <c r="L51"/>
  <c r="I51"/>
  <c r="F51"/>
  <c r="L46"/>
  <c r="L45"/>
  <c r="L44"/>
  <c r="I46"/>
  <c r="I45"/>
  <c r="I44"/>
  <c r="F46"/>
  <c r="F45"/>
  <c r="F44"/>
  <c r="L42"/>
  <c r="I42"/>
  <c r="F42"/>
  <c r="L40"/>
  <c r="I40"/>
  <c r="F40"/>
  <c r="L30"/>
  <c r="L29"/>
  <c r="L28"/>
  <c r="L27"/>
  <c r="I30"/>
  <c r="I29"/>
  <c r="I28"/>
  <c r="I27"/>
  <c r="F30"/>
  <c r="F29"/>
  <c r="F28"/>
  <c r="F27"/>
  <c r="L25"/>
  <c r="L24"/>
  <c r="L23"/>
  <c r="I25"/>
  <c r="I24"/>
  <c r="I23"/>
  <c r="F25"/>
  <c r="F24"/>
  <c r="F23"/>
  <c r="L21"/>
  <c r="I21"/>
  <c r="F21"/>
  <c r="L18"/>
  <c r="I18"/>
  <c r="F18"/>
  <c r="L16"/>
  <c r="I16"/>
  <c r="F16"/>
  <c r="F1070"/>
  <c r="F1084"/>
  <c r="L371"/>
  <c r="L1070"/>
  <c r="L1074"/>
  <c r="I1070"/>
  <c r="I1074"/>
  <c r="I371"/>
  <c r="F371"/>
  <c r="F884"/>
  <c r="F883"/>
  <c r="I884"/>
  <c r="I883"/>
  <c r="L884"/>
  <c r="L883"/>
  <c r="F973"/>
  <c r="F907"/>
  <c r="F906"/>
  <c r="F1033"/>
  <c r="F1032"/>
  <c r="F1031"/>
  <c r="F873"/>
  <c r="F872"/>
  <c r="I873"/>
  <c r="I872"/>
  <c r="L873"/>
  <c r="L872"/>
  <c r="F820"/>
  <c r="F819"/>
  <c r="F654"/>
  <c r="F653"/>
  <c r="L809"/>
  <c r="L808"/>
  <c r="L807"/>
  <c r="L806"/>
  <c r="I809"/>
  <c r="I808"/>
  <c r="I807"/>
  <c r="I806"/>
  <c r="F809"/>
  <c r="F808"/>
  <c r="F807"/>
  <c r="F806"/>
  <c r="F112"/>
  <c r="F108"/>
  <c r="F107"/>
  <c r="I366"/>
  <c r="F366"/>
  <c r="L366"/>
  <c r="F1000"/>
  <c r="F357"/>
  <c r="I654"/>
  <c r="I653"/>
  <c r="L654"/>
  <c r="L653"/>
  <c r="I215"/>
  <c r="I214"/>
  <c r="I213"/>
  <c r="L215"/>
  <c r="L214"/>
  <c r="L213"/>
  <c r="F199"/>
  <c r="F198"/>
  <c r="F197"/>
  <c r="F196"/>
  <c r="F36"/>
  <c r="F35"/>
  <c r="F34"/>
  <c r="I199"/>
  <c r="I198"/>
  <c r="L199"/>
  <c r="L198"/>
  <c r="I122"/>
  <c r="I121"/>
  <c r="I120"/>
  <c r="L122"/>
  <c r="L121"/>
  <c r="L120"/>
  <c r="F122"/>
  <c r="F121"/>
  <c r="F120"/>
  <c r="L36"/>
  <c r="L35"/>
  <c r="L34"/>
  <c r="I36"/>
  <c r="I35"/>
  <c r="I34"/>
  <c r="I609"/>
  <c r="I605"/>
  <c r="I604"/>
  <c r="I603"/>
  <c r="I594"/>
  <c r="I593"/>
  <c r="L907"/>
  <c r="L906"/>
  <c r="F380"/>
  <c r="F609"/>
  <c r="F605"/>
  <c r="F604"/>
  <c r="F603"/>
  <c r="F594"/>
  <c r="F593"/>
  <c r="I907"/>
  <c r="I906"/>
  <c r="I380"/>
  <c r="L609"/>
  <c r="L605"/>
  <c r="L604"/>
  <c r="L603"/>
  <c r="L594"/>
  <c r="L593"/>
  <c r="L380"/>
  <c r="F59"/>
  <c r="F58"/>
  <c r="L936"/>
  <c r="L935"/>
  <c r="I936"/>
  <c r="I935"/>
  <c r="I1032"/>
  <c r="I1031"/>
  <c r="I413"/>
  <c r="I408"/>
  <c r="L413"/>
  <c r="L408"/>
  <c r="I979"/>
  <c r="I973"/>
  <c r="F410"/>
  <c r="I387"/>
  <c r="F387"/>
  <c r="L718"/>
  <c r="L717"/>
  <c r="L716"/>
  <c r="L715"/>
  <c r="I819"/>
  <c r="L819"/>
  <c r="I838"/>
  <c r="I837"/>
  <c r="L838"/>
  <c r="L837"/>
  <c r="I70"/>
  <c r="I69"/>
  <c r="I68"/>
  <c r="L70"/>
  <c r="L69"/>
  <c r="L68"/>
  <c r="F70"/>
  <c r="F69"/>
  <c r="F68"/>
  <c r="F280"/>
  <c r="F270"/>
  <c r="I312"/>
  <c r="I311"/>
  <c r="L844"/>
  <c r="I844"/>
  <c r="F844"/>
  <c r="F836"/>
  <c r="F835"/>
  <c r="L108"/>
  <c r="L107"/>
  <c r="I108"/>
  <c r="I107"/>
  <c r="L58"/>
  <c r="I58"/>
  <c r="I50"/>
  <c r="I49"/>
  <c r="I48"/>
  <c r="L50"/>
  <c r="L49"/>
  <c r="L48"/>
  <c r="F50"/>
  <c r="F49"/>
  <c r="F48"/>
  <c r="F145"/>
  <c r="F254"/>
  <c r="F250"/>
  <c r="F246"/>
  <c r="I667"/>
  <c r="I663"/>
  <c r="L1051"/>
  <c r="F472"/>
  <c r="F471"/>
  <c r="F466"/>
  <c r="F460"/>
  <c r="F444"/>
  <c r="L64"/>
  <c r="L63"/>
  <c r="F509"/>
  <c r="I522"/>
  <c r="I521"/>
  <c r="F534"/>
  <c r="F533"/>
  <c r="F532"/>
  <c r="I900"/>
  <c r="I899"/>
  <c r="F1051"/>
  <c r="I64"/>
  <c r="I63"/>
  <c r="F184"/>
  <c r="F183"/>
  <c r="F182"/>
  <c r="F181"/>
  <c r="I15"/>
  <c r="I14"/>
  <c r="I13"/>
  <c r="I12"/>
  <c r="L221"/>
  <c r="L220"/>
  <c r="I280"/>
  <c r="L472"/>
  <c r="L471"/>
  <c r="L466"/>
  <c r="L460"/>
  <c r="L444"/>
  <c r="I745"/>
  <c r="I744"/>
  <c r="I1051"/>
  <c r="I534"/>
  <c r="I533"/>
  <c r="I532"/>
  <c r="F745"/>
  <c r="F744"/>
  <c r="I776"/>
  <c r="I775"/>
  <c r="I774"/>
  <c r="I773"/>
  <c r="F900"/>
  <c r="F899"/>
  <c r="L1032"/>
  <c r="L1031"/>
  <c r="F306"/>
  <c r="L900"/>
  <c r="L899"/>
  <c r="I1023"/>
  <c r="I1022"/>
  <c r="I1021"/>
  <c r="I1020"/>
  <c r="L15"/>
  <c r="L14"/>
  <c r="L13"/>
  <c r="L12"/>
  <c r="F15"/>
  <c r="F14"/>
  <c r="F13"/>
  <c r="F12"/>
  <c r="I717"/>
  <c r="I716"/>
  <c r="I715"/>
  <c r="F170"/>
  <c r="F169"/>
  <c r="L184"/>
  <c r="L183"/>
  <c r="L182"/>
  <c r="L181"/>
  <c r="F221"/>
  <c r="F220"/>
  <c r="I546"/>
  <c r="I545"/>
  <c r="I544"/>
  <c r="I543"/>
  <c r="F915"/>
  <c r="F914"/>
  <c r="I1039"/>
  <c r="L280"/>
  <c r="F288"/>
  <c r="F561"/>
  <c r="L763"/>
  <c r="L762"/>
  <c r="L145"/>
  <c r="I145"/>
  <c r="F156"/>
  <c r="L776"/>
  <c r="L775"/>
  <c r="L774"/>
  <c r="L773"/>
  <c r="I509"/>
  <c r="I156"/>
  <c r="F64"/>
  <c r="F63"/>
  <c r="L156"/>
  <c r="I221"/>
  <c r="I220"/>
  <c r="L170"/>
  <c r="L169"/>
  <c r="F314"/>
  <c r="F313"/>
  <c r="I472"/>
  <c r="I471"/>
  <c r="I466"/>
  <c r="I460"/>
  <c r="I444"/>
  <c r="L534"/>
  <c r="L533"/>
  <c r="L532"/>
  <c r="L509"/>
  <c r="F663"/>
  <c r="F763"/>
  <c r="F762"/>
  <c r="I763"/>
  <c r="I762"/>
  <c r="F776"/>
  <c r="F775"/>
  <c r="F774"/>
  <c r="F773"/>
  <c r="L667"/>
  <c r="L663"/>
  <c r="F694"/>
  <c r="L694"/>
  <c r="L690"/>
  <c r="I170"/>
  <c r="I169"/>
  <c r="F297"/>
  <c r="F293"/>
  <c r="F215"/>
  <c r="F214"/>
  <c r="F213"/>
  <c r="L562"/>
  <c r="L561"/>
  <c r="I184"/>
  <c r="I183"/>
  <c r="I182"/>
  <c r="I181"/>
  <c r="I562"/>
  <c r="I561"/>
  <c r="L522"/>
  <c r="L521"/>
  <c r="F562"/>
  <c r="F522"/>
  <c r="F521"/>
  <c r="I694"/>
  <c r="F692"/>
  <c r="F691"/>
  <c r="I692"/>
  <c r="I691"/>
  <c r="F734"/>
  <c r="L735"/>
  <c r="L734"/>
  <c r="L745"/>
  <c r="L744"/>
  <c r="I735"/>
  <c r="I734"/>
  <c r="I915"/>
  <c r="I914"/>
  <c r="F1039"/>
  <c r="I1058"/>
  <c r="I1057"/>
  <c r="I1056"/>
  <c r="L1039"/>
  <c r="L915"/>
  <c r="L914"/>
  <c r="F940"/>
  <c r="F939"/>
  <c r="F938"/>
  <c r="F937"/>
  <c r="F936"/>
  <c r="F935"/>
  <c r="L1023"/>
  <c r="L1022"/>
  <c r="L1021"/>
  <c r="L1020"/>
  <c r="F1023"/>
  <c r="F1022"/>
  <c r="F1021"/>
  <c r="F1020"/>
  <c r="F1058"/>
  <c r="F1057"/>
  <c r="F1056"/>
  <c r="L1058"/>
  <c r="L1057"/>
  <c r="L1056"/>
  <c r="F1074"/>
  <c r="F292"/>
  <c r="F287"/>
  <c r="F286"/>
  <c r="F409"/>
  <c r="F408"/>
  <c r="F407"/>
  <c r="L681"/>
  <c r="L680"/>
  <c r="F831"/>
  <c r="F830"/>
  <c r="F829"/>
  <c r="F818"/>
  <c r="L270"/>
  <c r="I270"/>
  <c r="F245"/>
  <c r="L212"/>
  <c r="F212"/>
  <c r="I212"/>
  <c r="F898"/>
  <c r="F897"/>
  <c r="F690"/>
  <c r="I690"/>
  <c r="F356"/>
  <c r="F355"/>
  <c r="F342"/>
  <c r="I356"/>
  <c r="I355"/>
  <c r="I342"/>
  <c r="L407"/>
  <c r="I407"/>
  <c r="L197"/>
  <c r="L196"/>
  <c r="L168"/>
  <c r="I197"/>
  <c r="I196"/>
  <c r="I168"/>
  <c r="L979"/>
  <c r="L973"/>
  <c r="I836"/>
  <c r="I835"/>
  <c r="L836"/>
  <c r="L835"/>
  <c r="L312"/>
  <c r="L311"/>
  <c r="L999"/>
  <c r="L998"/>
  <c r="I999"/>
  <c r="I998"/>
  <c r="F999"/>
  <c r="F998"/>
  <c r="F966"/>
  <c r="L850"/>
  <c r="L849"/>
  <c r="I850"/>
  <c r="I849"/>
  <c r="F850"/>
  <c r="F849"/>
  <c r="F312"/>
  <c r="F311"/>
  <c r="L245"/>
  <c r="I245"/>
  <c r="L62"/>
  <c r="I33"/>
  <c r="L33"/>
  <c r="F33"/>
  <c r="F62"/>
  <c r="F515"/>
  <c r="F496"/>
  <c r="F1030"/>
  <c r="F1018"/>
  <c r="I144"/>
  <c r="I138"/>
  <c r="I106"/>
  <c r="L898"/>
  <c r="L897"/>
  <c r="L772"/>
  <c r="I733"/>
  <c r="I732"/>
  <c r="I1030"/>
  <c r="I1019"/>
  <c r="I772"/>
  <c r="I652"/>
  <c r="I651"/>
  <c r="F652"/>
  <c r="F651"/>
  <c r="F733"/>
  <c r="F732"/>
  <c r="I898"/>
  <c r="I897"/>
  <c r="L1030"/>
  <c r="L1019"/>
  <c r="I62"/>
  <c r="L144"/>
  <c r="L138"/>
  <c r="L106"/>
  <c r="L356"/>
  <c r="F772"/>
  <c r="L515"/>
  <c r="L496"/>
  <c r="L292"/>
  <c r="L287"/>
  <c r="L286"/>
  <c r="F168"/>
  <c r="I515"/>
  <c r="I496"/>
  <c r="L652"/>
  <c r="L651"/>
  <c r="F144"/>
  <c r="F138"/>
  <c r="L733"/>
  <c r="L732"/>
  <c r="I292"/>
  <c r="I287"/>
  <c r="I286"/>
  <c r="L966"/>
  <c r="L927"/>
  <c r="F927"/>
  <c r="I966"/>
  <c r="I927"/>
  <c r="I681"/>
  <c r="I680"/>
  <c r="I650"/>
  <c r="F681"/>
  <c r="F680"/>
  <c r="F650"/>
  <c r="F641"/>
  <c r="L831"/>
  <c r="L830"/>
  <c r="L829"/>
  <c r="L818"/>
  <c r="I831"/>
  <c r="I830"/>
  <c r="I829"/>
  <c r="I818"/>
  <c r="F211"/>
  <c r="L211"/>
  <c r="I211"/>
  <c r="F106"/>
  <c r="F57"/>
  <c r="I57"/>
  <c r="L57"/>
  <c r="L650"/>
  <c r="F1019"/>
  <c r="I285"/>
  <c r="L355"/>
  <c r="L342"/>
  <c r="F285"/>
  <c r="F848"/>
  <c r="F798"/>
  <c r="I1018"/>
  <c r="I848"/>
  <c r="L848"/>
  <c r="L1018"/>
  <c r="F56"/>
  <c r="I798"/>
  <c r="L798"/>
  <c r="L285"/>
  <c r="L56"/>
  <c r="I56"/>
  <c r="I641"/>
  <c r="L641"/>
  <c r="L1067"/>
  <c r="I1067"/>
  <c r="F1067"/>
  <c r="L1076"/>
  <c r="L1080"/>
  <c r="L1083"/>
  <c r="F1076"/>
  <c r="F1080"/>
  <c r="F1083"/>
  <c r="I1076"/>
  <c r="I1080"/>
  <c r="I1083"/>
</calcChain>
</file>

<file path=xl/sharedStrings.xml><?xml version="1.0" encoding="utf-8"?>
<sst xmlns="http://schemas.openxmlformats.org/spreadsheetml/2006/main" count="6134" uniqueCount="978">
  <si>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</si>
  <si>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</si>
  <si>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</si>
  <si>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итого источников внутреннего финансирования дефицита бюджета</t>
  </si>
  <si>
    <t>доходы</t>
  </si>
  <si>
    <t>расходы</t>
  </si>
  <si>
    <t>Дефицит</t>
  </si>
  <si>
    <t>2025 год</t>
  </si>
  <si>
    <t>Приложение 4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</si>
  <si>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</si>
  <si>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Расходы на увеличение фонда оплаты труда работников муниципальных учреждений; на содержание вновь введенных в эксплуатацию муниципальных объектов и на иные мероприятия</t>
  </si>
  <si>
    <t>06102SФ320</t>
  </si>
  <si>
    <t>Реализация мероприятия "Умею плавать" (долевое участие местного бюджета)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</si>
  <si>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</si>
  <si>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</si>
  <si>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 xml:space="preserve">Общее образование 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</si>
  <si>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федерального бюджета)</t>
  </si>
  <si>
    <t>0610140220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</si>
  <si>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</si>
  <si>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0110107360</t>
  </si>
  <si>
    <t>Приведение в нормативное состояние муниципальных общеобразовательных учреждений (кроме долевого участия в ПРП)</t>
  </si>
  <si>
    <t>0210600000</t>
  </si>
  <si>
    <t>0210608320</t>
  </si>
  <si>
    <t xml:space="preserve">Приведение в нормативное состояние учреждений, подведомственных Управлению культуры </t>
  </si>
  <si>
    <t>051G100000</t>
  </si>
  <si>
    <t>051G152420</t>
  </si>
  <si>
    <t>0210108320</t>
  </si>
  <si>
    <t>Реализация мероприятий комплексных планов развития муниципальных образований территорий Верхнекамья (долевое участие краевого бюджета)</t>
  </si>
  <si>
    <t>Реализация мероприятий комплексных планов развития муниципальных образований территорий Верхнекамья (долевое участие местного бюджета)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</si>
  <si>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 </t>
  </si>
  <si>
    <t>Основное мероприятие "Региональный проект "Спорт - норма жизни"</t>
  </si>
  <si>
    <t>Основное мероприятие "Региональный проект "Чистая страна"</t>
  </si>
  <si>
    <t>0605</t>
  </si>
  <si>
    <t>Другие вопросы в области охраны окружающей среды</t>
  </si>
  <si>
    <t xml:space="preserve">Ликвидация несанкционированных свалок в границах городов и наиболее опасных объектов накопленного вреда окружающей среде (долевое участие местного бюджета)    </t>
  </si>
  <si>
    <t xml:space="preserve">Ликвидация несанкционированных свалок в границах городов и наиболее опасных объектов накопленного вреда окружающей среде (долевое участие краевого бюджета)    </t>
  </si>
  <si>
    <t xml:space="preserve">Ликвидация несанкционированных свалок в границах городов и наиболее опасных объектов накопленного вреда окружающей среде (долевое участие федерального бюджета)    </t>
  </si>
  <si>
    <t>019EВ00000</t>
  </si>
  <si>
    <t>019EВ51790</t>
  </si>
  <si>
    <t>Основное мероприятие "Региональный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</si>
  <si>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федерального бюджета)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</si>
  <si>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краевого бюджета)</t>
  </si>
  <si>
    <t>02901L5190</t>
  </si>
  <si>
    <t>Поддержка отрасли культуры - пополнение книжного фонда (долевое участие местного бюджета)</t>
  </si>
  <si>
    <t>0610109300</t>
  </si>
  <si>
    <t>Приведение в нормативное состояние учреждений спортивной направленности</t>
  </si>
  <si>
    <t>0310403330</t>
  </si>
  <si>
    <t>Муниципальная программа "Развитие  комплексной безопасности на территории Соликамского городского округа, развитие АПК "Безопасный город""</t>
  </si>
  <si>
    <t>Совершенствование системы АПС в образовательных учреждениях</t>
  </si>
  <si>
    <t>0320203370</t>
  </si>
  <si>
    <t>0320203340</t>
  </si>
  <si>
    <t>Ремонт эвакуационных лестниц в образовательных учреждениях</t>
  </si>
  <si>
    <t>Основное мероприятие "Профилактика терроризма"</t>
  </si>
  <si>
    <t>0310400000</t>
  </si>
  <si>
    <t>024EГ51160</t>
  </si>
  <si>
    <t>024EГ00000</t>
  </si>
  <si>
    <t>Реализация программы комплексного развития молодежной политики в регионах Российской Федерации "Регион для молодых"</t>
  </si>
  <si>
    <t>Основное мероприятие "Региональный проект "Развитие системы поддержки молодежи ("Молодежь России")"</t>
  </si>
  <si>
    <t>022J100000</t>
  </si>
  <si>
    <t>022J153330</t>
  </si>
  <si>
    <t>Основное мероприятие "Региональный проект "Развитие туристической инфраструктуры"</t>
  </si>
  <si>
    <t>Государственная поддержка региональных программ по проектированию туристского кода центра города</t>
  </si>
  <si>
    <t>Обеспечение мероприятий по модернизации систем коммунальной инфраструктуры (долевое участие местного бюджета)</t>
  </si>
  <si>
    <t xml:space="preserve"> Наименование групп, подгрупп, статей, подстатей и элементов классификации доходов </t>
  </si>
  <si>
    <t>НАЛОГОВЫЕ И НЕНАЛОГОВЫЕ ДОХОДЫ</t>
  </si>
  <si>
    <t>Прочие доходы от компенсации затрат бюджетов городских округов</t>
  </si>
  <si>
    <t>ПРОЧИЕ НЕНАЛОГОВЫЕ ДОХОДЫ</t>
  </si>
  <si>
    <t>Инициативные платежи, зачисляемые в бюджеты городских округов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</si>
  <si>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</si>
  <si>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</si>
  <si>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</si>
  <si>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</si>
  <si>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Дотации бюджетам  бюджетной системы  Российской Федерации </t>
  </si>
  <si>
    <t xml:space="preserve">Субвенции бюджетам бюджетной системы Российской Федерации </t>
  </si>
  <si>
    <t>Иные межбюджетные трансферты</t>
  </si>
  <si>
    <t>ИТОГО ДОХОДОВ</t>
  </si>
  <si>
    <t>Приложение 5</t>
  </si>
  <si>
    <t xml:space="preserve">Наименование </t>
  </si>
  <si>
    <t>1.1. Межбюджетные трансферты, получаемые в бюджет Соликамского городского округа</t>
  </si>
  <si>
    <t xml:space="preserve">Дотации на выравнивание бюджетной обеспеченности муниципальных районов, муниципальных округов, городских округов Пермского края </t>
  </si>
  <si>
    <t>Иные дотации, передаваемые бюджетам муниципальных образований на стимулирование муниципальных образований к росту доходов</t>
  </si>
  <si>
    <t>1.2. Средства, получаемые на выполнение государственных полномочий  Российской Федерации</t>
  </si>
  <si>
    <t>1.3. Средства, получаемые на выполнение государственных полномочий субъекта Российской Федерации</t>
  </si>
  <si>
    <t>Единая субвенция, передаваемая бюджетам муниципальных образований на выполнение отдельных государственных полномочий в сфере образования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</si>
  <si>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</si>
  <si>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</si>
  <si>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1.4. Полномочия Соликамского городского округа с долевым финансированием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</si>
  <si>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</si>
  <si>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Выполнение работ по сохранению объектов культурного наследия, находящихся в собственности муниципальных образований</t>
  </si>
  <si>
    <t>Выплата материального стимулирования народным дружинникам за участие в охране общественного порядка</t>
  </si>
  <si>
    <t>Реализация мероприятий, направленных на комплексное развитие сельских территорий (Благоустройство сельских территорий)</t>
  </si>
  <si>
    <t>Обеспечение устойчивого сокращения непригодного для проживания жилого фонда</t>
  </si>
  <si>
    <t>Реализация мероприятий по обеспечению устойчивого сокращения непригодного для проживания жилого фонда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</si>
  <si>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</si>
  <si>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Реализация мероприятий комплексных планов развития муниципальных образований территорий Верхнекамья</t>
  </si>
  <si>
    <t>Устройство спортивных площадок и оснащение объектов спортивным оборудованием и инвентарем для занятий физической культурой и спортом</t>
  </si>
  <si>
    <t>Государственная поддержка организаций, входящих в систему спортивной подготовки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</si>
  <si>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</si>
  <si>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</si>
  <si>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Итого</t>
  </si>
  <si>
    <t>Государственная поддержка организаций, входящих в систему спортивной подготовки  (долевое участие  краевого бюджета)</t>
  </si>
  <si>
    <t>Государственная поддержка организаций, входящих в систему спортивной подготовки  (долевое участие федерального бюджета)</t>
  </si>
  <si>
    <t>Приложение 1</t>
  </si>
  <si>
    <t>Приложение 2</t>
  </si>
  <si>
    <t>Источники внутреннего финансирования дефицита бюджета на 2024 год и плановый период 2025 и 2026 годов</t>
  </si>
  <si>
    <t>2026 год</t>
  </si>
  <si>
    <t>Ведомственная структура расходов на 2024 год и плановый период 2025 и 2026 годов</t>
  </si>
  <si>
    <t>тыс.руб.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</si>
  <si>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2024 год и плановый период 2025 и 2026 годов</t>
  </si>
  <si>
    <t>Обеспечение отдыха и оздоровления детей</t>
  </si>
  <si>
    <t>Развитие сети учреждений культурно-досугового типа (построение (реконструкция) и (или) капитальный ремонт культурно-досуговых организаций в сельской местности)</t>
  </si>
  <si>
    <t>Разработка проектов межевания территории и проведение комплексных кадастровых работ (долевое участие краевого бюджета)</t>
  </si>
  <si>
    <t>Обеспечение мероприятий по модернизации систем коммунальной инфраструктуры (долевое участие краевого бюджета)</t>
  </si>
  <si>
    <t>Основное мероприятие "Реализация федерального проекта "Культурная среда""</t>
  </si>
  <si>
    <t>0107</t>
  </si>
  <si>
    <t xml:space="preserve">
Обеспечение проведения выборов и референдумов</t>
  </si>
  <si>
    <t>92000000960</t>
  </si>
  <si>
    <t>0530700000</t>
  </si>
  <si>
    <t>Реализация мероприятий по направлению "Наша улица" (долевое участие местного бюджета)</t>
  </si>
  <si>
    <t>05307SP430</t>
  </si>
  <si>
    <t>Основное мероприятие "Реализация Комплексного плана развития Соликамского городского округа"</t>
  </si>
  <si>
    <t>Реализация мероприятий, направленных на комплексное развитие сельских территорий (Современный облик сельских территорий)  (долевое участие местного бюджета)</t>
  </si>
  <si>
    <t>05206L5767</t>
  </si>
  <si>
    <t>Строительство канализационного коллектора в с.Половодово от ул.Пушкина до КНС в с.Половодово; 618513, Пермский край, Соликамский городской округ, с. Половодово</t>
  </si>
  <si>
    <t>Строительство водопровода по ул.Солнечная в с.Городище; 618510, Пермский край, Соликамский городской округ, с. Городище</t>
  </si>
  <si>
    <t>Строительство водопровода от ул.Набережная до детского сада в п.Черное; 618511, Пермский край, Соликамский городской округ, п. Черное</t>
  </si>
  <si>
    <t>0520700000</t>
  </si>
  <si>
    <t>Реализация мероприятий по направлению "Качественное водоснабжение"(долевое участие местного бюджета)</t>
  </si>
  <si>
    <t>05207SP410</t>
  </si>
  <si>
    <t>Реализация мероприятий по направлению "Качественное водоснабжение"(долевое участие краевого бюджета)</t>
  </si>
  <si>
    <t>Реализация мероприятий по направлению "Наша улица" (долевое участие краевого бюджета)</t>
  </si>
  <si>
    <t>05101SP310</t>
  </si>
  <si>
    <t>Обустройство и восстановление воинских захоронений, находящихся в государственной собственности (долевое участие местного бюджета)</t>
  </si>
  <si>
    <t>0110700000</t>
  </si>
  <si>
    <t>01107SP350</t>
  </si>
  <si>
    <t>01107SP400</t>
  </si>
  <si>
    <t xml:space="preserve">Реализация программы комплексного развития молодежной политики в регионах Российской Федерации "Регион для молодых" (долевое участие местного бюджета)    </t>
  </si>
  <si>
    <t xml:space="preserve"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    </t>
  </si>
  <si>
    <t>0110107350</t>
  </si>
  <si>
    <t>109012В230</t>
  </si>
  <si>
    <t>109012С150</t>
  </si>
  <si>
    <t>109022Я490</t>
  </si>
  <si>
    <t>031012У150</t>
  </si>
  <si>
    <t>Поддержка муниципальных программ формирования современной городской среды (долевое участие местного бюджета, без софинансирования из федерального бюджета)</t>
  </si>
  <si>
    <t>Поддержка муниципальных программ формирования современной городской среды  (долевое участие краевого бюджета, без софинансирования из федерального бюджета)</t>
  </si>
  <si>
    <t>Реализация программ формирования современной городской среды (долевое участие местного бюджета)</t>
  </si>
  <si>
    <t>Реализация программ формирования современной городской среды (долевое участие федерального бюджета)</t>
  </si>
  <si>
    <t>Реализация программ формирования современной городской среды (долевое участие краевого бюджета)</t>
  </si>
  <si>
    <t>0520209605</t>
  </si>
  <si>
    <t>0520209505</t>
  </si>
  <si>
    <t xml:space="preserve"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краевого бюджета)    </t>
  </si>
  <si>
    <t>Строительство (реконструкция) стадионов, межшкольных стадионов, спортивных площадок и иных спортивных объектов (долевое участие краевого бюджета)</t>
  </si>
  <si>
    <t>0210700000</t>
  </si>
  <si>
    <t>Реализация мероприятий по направлению "Культурная реновация"(долевое участие краевого бюджета)</t>
  </si>
  <si>
    <t>02107SP420</t>
  </si>
  <si>
    <t>Обустройство и восстановление воинских захоронений, находящихся в государственной собственности (долевое участие краевого бюджета)</t>
  </si>
  <si>
    <t>Проведение муниципальных выборов</t>
  </si>
  <si>
    <t>0407</t>
  </si>
  <si>
    <t>Лесное хозяйство</t>
  </si>
  <si>
    <t>Основное мероприятие "Создание эффективной системы пожарной безопасности"</t>
  </si>
  <si>
    <t>0603</t>
  </si>
  <si>
    <t>Охрана объектов растительного и животного мира и среды их обитания</t>
  </si>
  <si>
    <t>01101L7500</t>
  </si>
  <si>
    <t>02201SЦ200</t>
  </si>
  <si>
    <t>Мероприятия по созданию объектов туристской инфраструктуры</t>
  </si>
  <si>
    <t>02401SН220</t>
  </si>
  <si>
    <t>Реализация мероприятий в сфере молодежной политики (долевое участие местного бюджета)</t>
  </si>
  <si>
    <t>Закупка товаров, работ и услуг для государственных (муниципальных) нужд</t>
  </si>
  <si>
    <t>02301L2990</t>
  </si>
  <si>
    <t>Развитие сети учреждений культурно-досугового типа (построение (реконструкция) и (или) капитальный ремонт культурно-досуговых организаций в сельской местности) (долевое участие местного бюджета)</t>
  </si>
  <si>
    <t>Реализация мероприятий по направлению "Культурная реновация"(долевое участие местного бюджета)</t>
  </si>
  <si>
    <t>02106L5767</t>
  </si>
  <si>
    <t>1101</t>
  </si>
  <si>
    <t>Реализация мероприятий с участием средств самообложения граждан (долевое участие юридических и физических лиц)</t>
  </si>
  <si>
    <t xml:space="preserve">Реализация мероприятий с участием средств самообложения граждан (долевое участие краевого бюджета)    </t>
  </si>
  <si>
    <t>0530204520</t>
  </si>
  <si>
    <t>Капитальный ремонт, ремонт автомобильных дорог и искусственных сооружений на них в Соликамском городском округе</t>
  </si>
  <si>
    <t>Основное мероприятие "Создание условий для повышения конкурентоспособности туристского рынка города Соликамска"</t>
  </si>
  <si>
    <t>0220108500</t>
  </si>
  <si>
    <t>к решению Думы Соликамского</t>
  </si>
  <si>
    <t>городского округа</t>
  </si>
  <si>
    <t xml:space="preserve"> Коды поступлений                            в бюджет</t>
  </si>
  <si>
    <t>НАЛОГИ НА ПРИБЫЛЬ, ДОХОДЫ</t>
  </si>
  <si>
    <t xml:space="preserve"> 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</si>
  <si>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</si>
  <si>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</si>
  <si>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 xml:space="preserve">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</si>
  <si>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</si>
  <si>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</si>
  <si>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</si>
  <si>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</si>
  <si>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 xml:space="preserve"> 1 05 04000 02 0000 110</t>
  </si>
  <si>
    <t>Налог, взимаемый в связи с применением патентной системы налогообложения</t>
  </si>
  <si>
    <t>НАЛОГИ НА ИМУЩЕСТВО</t>
  </si>
  <si>
    <t xml:space="preserve"> 1 06 01000 00 0000 110</t>
  </si>
  <si>
    <t>Налог на имущество физических лиц</t>
  </si>
  <si>
    <t xml:space="preserve"> 1 06 06000 00 0000 110</t>
  </si>
  <si>
    <t>Земельный налог</t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</si>
  <si>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</si>
  <si>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</si>
  <si>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</si>
  <si>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1 08 07150 01 0000 110</t>
  </si>
  <si>
    <t>Государственная пошлина за выдачу разрешения на установку 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</si>
  <si>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</si>
  <si>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</si>
  <si>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</si>
  <si>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</si>
  <si>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</si>
  <si>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1 11 05074 04 0000 120</t>
  </si>
  <si>
    <t>Доходы от сдачи в аренду имущества, составляющего казну городских округов ( за исключением земельных участков)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</si>
  <si>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</si>
  <si>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</si>
  <si>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</si>
  <si>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</si>
  <si>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</si>
  <si>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</si>
  <si>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</si>
  <si>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</si>
  <si>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</si>
  <si>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 xml:space="preserve">Прочие доходы от оказания платных услуг (работ) получателями средств бюджетов городских округов </t>
  </si>
  <si>
    <t xml:space="preserve"> 1 13 02994 04 0000 130</t>
  </si>
  <si>
    <t>ДОХОДЫ ОТ ПРОДАЖИ МАТЕРИАЛЬНЫХ И НЕМАТЕРИАЛЬНЫХ АКТИВОВ</t>
  </si>
  <si>
    <t xml:space="preserve"> 1 14 02000 00 0000 000</t>
  </si>
  <si>
    <t>Доходы от реализации имущества, находящегося в государственной и муниципальной собственности (за   исключением    движимого имущества    бюджетных    и    автономных   учреждений,   а   также   имущества   государственных   и   муниципальных    унитарных  предприятий, в том числе казенных)</t>
  </si>
  <si>
    <t xml:space="preserve">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</si>
  <si>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 </t>
  </si>
  <si>
    <t xml:space="preserve"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</si>
  <si>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</si>
  <si>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</si>
  <si>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 xml:space="preserve"> 1 17 05040 04 0000 180</t>
  </si>
  <si>
    <t>Прочие неналоговые доходы бюджетов городских округов</t>
  </si>
  <si>
    <t>Средства самообложения граждан, зачисляемые в бюджеты городских округов</t>
  </si>
  <si>
    <t xml:space="preserve"> 2 02 10000 00 0000 150</t>
  </si>
  <si>
    <t xml:space="preserve"> 2 02 20000 00 0000 150</t>
  </si>
  <si>
    <t>Субсидии бюджетам  бюджетной системы  Российской Федерации  (межбюджетные субсидии)</t>
  </si>
  <si>
    <t xml:space="preserve"> 2 02 30000 00 0000 150</t>
  </si>
  <si>
    <t>Реализация мероприятий по модернизации школьных систем образования (долевое участие местного бюджета)</t>
  </si>
  <si>
    <t>Иные дотации на сбалансированность бюджетов муниципальных образований</t>
  </si>
  <si>
    <t>Разработка проектов межевания территории и проведение комплексных кадастровых работ</t>
  </si>
  <si>
    <t>Обустройство и восстановление воинских захоронений, находящихся в государственной собственности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</si>
  <si>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</si>
  <si>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Реализация программ формирования современной городской среды</t>
  </si>
  <si>
    <t>Обеспечение мероприятий по модернизации систем коммунальной инфраструктуры</t>
  </si>
  <si>
    <t>Реализация мероприятий по направлению "Школьный двор"</t>
  </si>
  <si>
    <t xml:space="preserve">Реализация мероприятий по направлению "Школьная остановка" </t>
  </si>
  <si>
    <t>Реализация мероприятий по направлению "Качественное водоснабжение"</t>
  </si>
  <si>
    <t xml:space="preserve">Реализация мероприятий по направлению "Наша улица" </t>
  </si>
  <si>
    <t>Реализация мероприятий по направлению "Культурная реновация"</t>
  </si>
  <si>
    <t>Реализация мероприятий с участием средств самообложения граждан</t>
  </si>
  <si>
    <t xml:space="preserve">Строительство (реконструкция) стадионов, межшкольных стадионов, спортивных площадок и иных спортивных объектов </t>
  </si>
  <si>
    <t xml:space="preserve">Обеспечение мероприятий по модернизации систем коммунальной инфраструктуры (за счет средств публично-правовой компании «Фонд развития территорий») 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</si>
  <si>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</si>
  <si>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Физическая культура</t>
  </si>
  <si>
    <t>Приложение 6</t>
  </si>
  <si>
    <t xml:space="preserve"> </t>
  </si>
  <si>
    <t>№ п/п</t>
  </si>
  <si>
    <t>перечень внутренних заимствований</t>
  </si>
  <si>
    <t>1.</t>
  </si>
  <si>
    <t xml:space="preserve">задолженность на начало финансового года </t>
  </si>
  <si>
    <t>привлечение средств в финансовом году</t>
  </si>
  <si>
    <t>погашение основной суммы задолженности в финансовом  году</t>
  </si>
  <si>
    <t>задолженность на 01.01.2025</t>
  </si>
  <si>
    <t>задолженность на 01.01.2026</t>
  </si>
  <si>
    <t xml:space="preserve">2. </t>
  </si>
  <si>
    <t>Кредиты кредитных организаций, привлеченные в бюджет Соликамского городского округа,  в валюте Российской Федерации</t>
  </si>
  <si>
    <t>Приложение 7</t>
  </si>
  <si>
    <t>1.1.</t>
  </si>
  <si>
    <t>1.2.</t>
  </si>
  <si>
    <t>1.3.</t>
  </si>
  <si>
    <t>1.4.</t>
  </si>
  <si>
    <t>1.5.</t>
  </si>
  <si>
    <t>2.</t>
  </si>
  <si>
    <t>Объем бюджетных ассигнований, предусмотренный на исполнение гарантий по возможным гарантийным случаям</t>
  </si>
  <si>
    <t>3.</t>
  </si>
  <si>
    <t>Право регрессного требования</t>
  </si>
  <si>
    <t>Программа муниципальных внутренних заимствований на 2024 год и плановый период 2025 и 2026 годов</t>
  </si>
  <si>
    <t>задолженность на 01.01.2027</t>
  </si>
  <si>
    <t>Программа муниципальных гарантий на 2024 год и плановый период 2025 и 2026 годов</t>
  </si>
  <si>
    <t>05103SP310</t>
  </si>
  <si>
    <t xml:space="preserve">муниципальные гарантии    </t>
  </si>
  <si>
    <t>Объем муниципального долга по предоставленным муниципальным гарантиям:</t>
  </si>
  <si>
    <t>Остаток задолженности по предоставленным муниципальным гарантиям в прошлые годы</t>
  </si>
  <si>
    <t xml:space="preserve">Предоставление муниципальных гарантий в очередном финансовом году </t>
  </si>
  <si>
    <t>Возникновение обязательств в очередном финансовом году в соответствии с договорами и соглашениями о предоставлении муниципальных гарантий</t>
  </si>
  <si>
    <t xml:space="preserve">Исполнение принципалами обязательств в очередном финансовом году в соответствии с договорами и соглашениями о предоставлении муниципальных гарантий </t>
  </si>
  <si>
    <t>Объем муниципального долга по предоставленным муниципальным гарантиям  на 01 января года, следующего за очередным финансовым годом</t>
  </si>
  <si>
    <t>Бюджетные кредиты, привлеченные в бюджет Соликамского городского округа,  в валюте Российской Федерации</t>
  </si>
  <si>
    <t>Реализация мероприятий по направлению "Качественное водоснабжение" (долевое участие краевого бюджета)</t>
  </si>
  <si>
    <t>Реализация мероприятий по направлению "Качественное водоснабжение" (долевое участие местного бюджета)</t>
  </si>
  <si>
    <t>Реализация мероприятий по направлению "Школьный двор" (долевое участие местного бюджета)</t>
  </si>
  <si>
    <t>Реализация мероприятий по направлению "Школьный двор" (долевое участие краевого бюджета)</t>
  </si>
  <si>
    <t>Реализация мероприятий по направлению "Школьная остановка" (долевое участие местного бюджета)</t>
  </si>
  <si>
    <t>Реализация мероприятий по направлению "Школьная остановка" (долевое участие краевого бюджета)</t>
  </si>
  <si>
    <t>Государственная поддержка отрасли культуры (оснащение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материалами) (долевое участие местного бюджета)</t>
  </si>
  <si>
    <t>Государственная поддержка отрасли культуры (оснащение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материалами)  (долевое участие местного бюджета)</t>
  </si>
  <si>
    <t>Развитие сети учреждений культурно-досугового типа (построение (реконструкция) и (или) капитальный ремонт культурно-досуговых организаций в сельской местности) (долевое участие федерального и краевого бюджетов)</t>
  </si>
  <si>
    <t>Развитие сети учреждений культурно-досугового типа (построение (реконструкция) и (или) капитальный ремонт культурно-досуговых организаций в сельской местности)  (долевое участие федерального и краевого бюджетов)</t>
  </si>
  <si>
    <t>Реализация мероприятий по направлению "Культурная реновация" (долевое участие местного бюджета)</t>
  </si>
  <si>
    <t>Реализация мероприятий по направлению "Культурная реновация" (долевое участие краевого бюджета)</t>
  </si>
  <si>
    <t>7</t>
  </si>
  <si>
    <t>8</t>
  </si>
  <si>
    <t>МБТ</t>
  </si>
  <si>
    <t>МБ</t>
  </si>
  <si>
    <t>Дфц</t>
  </si>
  <si>
    <t>Установка, обслуживание и совершенствование систем видеонаблюдения на территории городского округа</t>
  </si>
  <si>
    <r>
      <t xml:space="preserve">Реализация мероприятий с участием средств самообложения граждан (долевое участие краевого бюджета) </t>
    </r>
    <r>
      <rPr>
        <b/>
        <i/>
        <sz val="12"/>
        <rFont val="Times New Roman"/>
        <family val="1"/>
        <charset val="204"/>
      </rPr>
      <t xml:space="preserve">   </t>
    </r>
  </si>
  <si>
    <t>Формирование имиджа и бренда Соликамского городского округа</t>
  </si>
  <si>
    <t>Обеспечение жильем молодых семей (долевое участие местного бюджета)</t>
  </si>
  <si>
    <t>изменения</t>
  </si>
  <si>
    <t>054012С080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</si>
  <si>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</si>
  <si>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Строительство спортивно-оздоровительного комплекса, расположенного в г. Соликамске Пермского края (в том числе разработка ПСД)</t>
  </si>
  <si>
    <t>019022С170</t>
  </si>
  <si>
    <t xml:space="preserve">01101SH540 </t>
  </si>
  <si>
    <t>Содержание детского технопарка "Кванториум" и мобильного технопарка "Кванториум" (долевое участие местного бюджета)</t>
  </si>
  <si>
    <t xml:space="preserve">2024 год                     (1 чтение)          </t>
  </si>
  <si>
    <t xml:space="preserve">2025 год                       (1 чтение)              </t>
  </si>
  <si>
    <t xml:space="preserve">2026 год                    (1 чтение) 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</si>
  <si>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  </t>
  </si>
  <si>
    <t xml:space="preserve">2024 год                         (1 чтение)                         </t>
  </si>
  <si>
    <t xml:space="preserve">2025 год                         (1 чтение)                         </t>
  </si>
  <si>
    <t xml:space="preserve">2026 год                       (1 чтение)                      </t>
  </si>
  <si>
    <t xml:space="preserve">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</si>
  <si>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</si>
  <si>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в т.ч. - изменения за счет МЕСТНОГО (РАСХОДЫ по КВСР)</t>
  </si>
  <si>
    <t>проверка =  изм. ВСЕГО РАСХОДЫ - изм. Дх по МБТ</t>
  </si>
  <si>
    <t>Приложение 3</t>
  </si>
  <si>
    <t xml:space="preserve">2026 год                       (1 чтение)                    </t>
  </si>
  <si>
    <t xml:space="preserve">2025 год                            (1 чтение)                    </t>
  </si>
  <si>
    <t xml:space="preserve">2024 год                        (1 чтение)                          </t>
  </si>
  <si>
    <t>021A100000</t>
  </si>
  <si>
    <t>021A155131</t>
  </si>
  <si>
    <t>021A155194</t>
  </si>
  <si>
    <t>Разработка схем, проектирование и сооружение объектов инженерной инфраструктуры</t>
  </si>
  <si>
    <t>3 а</t>
  </si>
  <si>
    <t>3 б</t>
  </si>
  <si>
    <t>4 а</t>
  </si>
  <si>
    <t>4 б</t>
  </si>
  <si>
    <t>5 а</t>
  </si>
  <si>
    <t>5 б</t>
  </si>
  <si>
    <t>2024 год                   1 чтение</t>
  </si>
  <si>
    <t xml:space="preserve"> 1 13 01994 04 0000 130</t>
  </si>
  <si>
    <t xml:space="preserve"> 1 14 06024 04 0000 430</t>
  </si>
  <si>
    <t xml:space="preserve"> 1 14 06312 04 0000 430</t>
  </si>
  <si>
    <t xml:space="preserve"> 1 17 14020 04 0000 150</t>
  </si>
  <si>
    <t xml:space="preserve"> 1 17 15020 04 0000 150</t>
  </si>
  <si>
    <t xml:space="preserve"> 2 02 40000 00 0000 150</t>
  </si>
  <si>
    <t>1 17 00000 00 0000 000</t>
  </si>
  <si>
    <t>1 16 00000 00 0000 000</t>
  </si>
  <si>
    <t>1 14 00000 00 0000 000</t>
  </si>
  <si>
    <t>1 13 00000 00 0000 000</t>
  </si>
  <si>
    <t xml:space="preserve">1 12 00000 00 0000 000 </t>
  </si>
  <si>
    <t xml:space="preserve"> 1 11 05312 04 0000 120</t>
  </si>
  <si>
    <t xml:space="preserve"> 1 11 05024 04 0000 120</t>
  </si>
  <si>
    <t xml:space="preserve"> 1 11 01040 04 0000 120</t>
  </si>
  <si>
    <t>1 11 00000 00 0000 000</t>
  </si>
  <si>
    <t>1 08 00000 00 0000 000</t>
  </si>
  <si>
    <t>1 06 00000 00 0000 000</t>
  </si>
  <si>
    <t xml:space="preserve"> 1 05 03000 01 0000 110</t>
  </si>
  <si>
    <t xml:space="preserve"> 1 05 01011 01 0000 110</t>
  </si>
  <si>
    <t>1 05 00000 00 0000 000</t>
  </si>
  <si>
    <t>1 03 00000 00 0000 000</t>
  </si>
  <si>
    <t>1 01 00000 00 0000 000</t>
  </si>
  <si>
    <t>1 00 00000 00 0000 000</t>
  </si>
  <si>
    <t>2025 год                   1 чтение</t>
  </si>
  <si>
    <t>2026 год                   1 чтение</t>
  </si>
  <si>
    <t xml:space="preserve">Распределение доходов  бюджета по кодам поступлений в бюджет  (группам, подгруппам, статьям, подстатьям и элементам классификации доходов бюджета) на 2024 год и плановый период 2025 и 2026 годов                                                                    </t>
  </si>
  <si>
    <t xml:space="preserve">2024 год                                      </t>
  </si>
  <si>
    <t xml:space="preserve">2025 год                                              </t>
  </si>
  <si>
    <t xml:space="preserve">2026 год                                            </t>
  </si>
  <si>
    <t>6 а</t>
  </si>
  <si>
    <t>6 б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</si>
  <si>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</t>
  </si>
  <si>
    <t xml:space="preserve">2024 год                                           </t>
  </si>
  <si>
    <t xml:space="preserve">2025 год                                               </t>
  </si>
  <si>
    <t xml:space="preserve">2026 год                                               </t>
  </si>
  <si>
    <t>7 а</t>
  </si>
  <si>
    <t>7 б</t>
  </si>
  <si>
    <t>8 а</t>
  </si>
  <si>
    <t>8 б</t>
  </si>
  <si>
    <t>2 а</t>
  </si>
  <si>
    <t>2 б</t>
  </si>
  <si>
    <t xml:space="preserve">3 а </t>
  </si>
  <si>
    <t>Распределение общего объема межбюджетных трансфертов, получаемых из других бюджетов бюджетной системы Российской Федерации, на 2024 год и плановый период 2025 и 2026 годов</t>
  </si>
  <si>
    <t>от 08.12.2023 № 391</t>
  </si>
  <si>
    <t>от  08.12.2023 № 391</t>
  </si>
  <si>
    <t xml:space="preserve">от 08.12.2023 № 391 </t>
  </si>
  <si>
    <t>9100000000</t>
  </si>
  <si>
    <t>Обеспечение деятельности органов местного самоуправления</t>
  </si>
  <si>
    <t>9100000030</t>
  </si>
  <si>
    <t>Председатель Контрольно-счетной палаты Соликамского городского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</si>
  <si>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</si>
  <si>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</si>
  <si>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</si>
  <si>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</si>
  <si>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</si>
  <si>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</si>
  <si>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</si>
  <si>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</si>
  <si>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</si>
  <si>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</si>
  <si>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</si>
  <si>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</si>
  <si>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</si>
  <si>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</si>
  <si>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</si>
  <si>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300</t>
  </si>
  <si>
    <t>Социальное обеспечение и иные выплаты населению</t>
  </si>
  <si>
    <t>9100000010</t>
  </si>
  <si>
    <t>0900000000</t>
  </si>
  <si>
    <t>Муниципальная программа "Социальная поддержка и охрана здоровья граждан в Соликамском городском округе"</t>
  </si>
  <si>
    <t>0920000000</t>
  </si>
  <si>
    <t>Подпрограмма "Укрепление общественного здоровья и социальная поддержка отдельных категорий граждан в Соликамском городском округе"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</si>
  <si>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</si>
  <si>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</si>
  <si>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</si>
  <si>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</si>
  <si>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1000000000</t>
  </si>
  <si>
    <t>Муниципальная программа "Ресурсное обеспечение деятельности органов местного самоуправления Соликамского городского округа"</t>
  </si>
  <si>
    <t>1090000000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</si>
  <si>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городского округа"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</si>
  <si>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</si>
  <si>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</si>
  <si>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</si>
  <si>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</si>
  <si>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</si>
  <si>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109012T060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</si>
  <si>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</si>
  <si>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</si>
  <si>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</si>
  <si>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</si>
  <si>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</si>
  <si>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</si>
  <si>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</si>
  <si>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</si>
  <si>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9200000090</t>
  </si>
  <si>
    <t>0300000000</t>
  </si>
  <si>
    <t>Муниципальная программа "Развитие комплексной безопасности на территории Соликамского городского округа, развитие АПК "Безопасный город""</t>
  </si>
  <si>
    <t>0310000000</t>
  </si>
  <si>
    <t>Подпрограмма "Общественная безопасность на территории Соликамского городского округа"</t>
  </si>
  <si>
    <t>0310500000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</si>
  <si>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городского округа"</t>
  </si>
  <si>
    <t>0310501110</t>
  </si>
  <si>
    <t>Обеспечение технической защиты информации</t>
  </si>
  <si>
    <t>0800000000</t>
  </si>
  <si>
    <t>Муниципальная программа "Развитие общественного самоуправления в Соликамском городском округе"</t>
  </si>
  <si>
    <t>0810000000</t>
  </si>
  <si>
    <t>Подпрограмма "Поддержка и развитие общественных инициатив в Соликамском городском округе"</t>
  </si>
  <si>
    <t>0810100000</t>
  </si>
  <si>
    <t>Основное мероприятие "Развитие взаимодействия органов местного самоуправления с гражданским обществом "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</si>
  <si>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</si>
  <si>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</si>
  <si>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</si>
  <si>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</si>
  <si>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</si>
  <si>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Подпрограмма "Укрепление гражданского единства и межнационального согласия в Соликамском городском округе"</t>
  </si>
  <si>
    <t>0840100000</t>
  </si>
  <si>
    <t>Основное мероприятие "Содействие формированию гармоничной межнациональной и межконфессиональной ситуации в Соликамском городском округе"</t>
  </si>
  <si>
    <t>1010000000</t>
  </si>
  <si>
    <t>Подпрограмма "Развитие муниципальной службы в Соликамском городском округе"</t>
  </si>
  <si>
    <t>1010100000</t>
  </si>
  <si>
    <t>Основное мероприятие "Развитие и совершенствование муниципальной службы в администрации Соликамского городского округа и ее отраслевых (функциональных) органах"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</si>
  <si>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</si>
  <si>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</si>
  <si>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</si>
  <si>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</si>
  <si>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</si>
  <si>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</si>
  <si>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</si>
  <si>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</si>
  <si>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</si>
  <si>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</si>
  <si>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</si>
  <si>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</si>
  <si>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</si>
  <si>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</si>
  <si>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</si>
  <si>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</si>
  <si>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</si>
  <si>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0320000000</t>
  </si>
  <si>
    <t>Подпрограмма "Развитие безопасности жизнедеятельности населения Соликамского городского округа"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</si>
  <si>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</si>
  <si>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</si>
  <si>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</si>
  <si>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</si>
  <si>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</si>
  <si>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Подпрограмма "Обеспечение реализации муниципальной программы "Развитие комплексной безопасности на территории Соликамского городского округа, развитие АПК "Безопасный город""</t>
  </si>
  <si>
    <t>0390100000</t>
  </si>
  <si>
    <t>0390100080</t>
  </si>
  <si>
    <t>Обеспечение деятельности казенных учреждений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</si>
  <si>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</si>
  <si>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</si>
  <si>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</si>
  <si>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</si>
  <si>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</si>
  <si>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</si>
  <si>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</si>
  <si>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</si>
  <si>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</si>
  <si>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</si>
  <si>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</si>
  <si>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</si>
  <si>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</si>
  <si>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Организация мероприятий при осуществлении деятельности по обращению с животными без владельцев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</si>
  <si>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</si>
  <si>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</si>
  <si>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0400000000</t>
  </si>
  <si>
    <t>Муниципальная программа "Экономическое развитие Соликамского городского округа"</t>
  </si>
  <si>
    <t>0430000000</t>
  </si>
  <si>
    <t>Подпрограмма "Поддержка сельского хозяйства в Соликамском городском округе"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</si>
  <si>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</si>
  <si>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</si>
  <si>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</si>
  <si>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</si>
  <si>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</si>
  <si>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</si>
  <si>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</si>
  <si>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</si>
  <si>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</si>
  <si>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Муниципальная программа "Развитие инфраструктуры и комфортной среды Соликамского городского округа"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</si>
  <si>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</si>
  <si>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</si>
  <si>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</si>
  <si>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0320204110</t>
  </si>
  <si>
    <t>Мероприятия по противопожарной защите лесов</t>
  </si>
  <si>
    <t>0340000000</t>
  </si>
  <si>
    <t>Подпрограмма "Охрана окружающей среды Соликамского городского округа"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</si>
  <si>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</si>
  <si>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</si>
  <si>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</si>
  <si>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</si>
  <si>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0590000000</t>
  </si>
  <si>
    <t>Подпрограмма "Обеспечение реализации муниципальной программы "Развитие инфраструктуры и комфортной среды Соликамского городского округа"</t>
  </si>
  <si>
    <t>0590200000</t>
  </si>
  <si>
    <t>0590205520</t>
  </si>
  <si>
    <t>Организация перевозок пассажиров автомобильным транспортом на территории Соликамского городского округа</t>
  </si>
  <si>
    <t>0530000000</t>
  </si>
  <si>
    <t>Подпрограмма "Развитие и содержание дорог Соликамского городского округа"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</si>
  <si>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</si>
  <si>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</si>
  <si>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0530104510</t>
  </si>
  <si>
    <t>Содержание автомобильных дорог и элементов благоустройства</t>
  </si>
  <si>
    <t>0530200000</t>
  </si>
  <si>
    <t>05302ST040</t>
  </si>
  <si>
    <t>0200000000</t>
  </si>
  <si>
    <t>Муниципальная программа "Развитие сферы культуры, туризма и молодежной политики Соликамского городского округа"</t>
  </si>
  <si>
    <t>0220000000</t>
  </si>
  <si>
    <t>Подпрограмма "Развитие сферы туризма в Соликамском городском округе"</t>
  </si>
  <si>
    <t>0220100000</t>
  </si>
  <si>
    <t>0410000000</t>
  </si>
  <si>
    <t>Подпрограмма "Развитие малого и среднего предпринимательства в Соликамском городском округе"</t>
  </si>
  <si>
    <t>0410100000</t>
  </si>
  <si>
    <t>Развитие торговли и потребительского рынка</t>
  </si>
  <si>
    <t>0510200000</t>
  </si>
  <si>
    <t>Основное мероприятие "Улучшение внешнего облика Соликамского городского округа и условий проживания граждан"</t>
  </si>
  <si>
    <t>05102SP250</t>
  </si>
  <si>
    <t>0540000000</t>
  </si>
  <si>
    <t>Подпрограмма "Поддержка технического состояния и развитие жилищного фонда Соликамского городского округа"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</si>
  <si>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</si>
  <si>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</si>
  <si>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</si>
  <si>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</si>
  <si>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</si>
  <si>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</si>
  <si>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054F300000</t>
  </si>
  <si>
    <t>Основное мероприятие Реализация федерального проекта "Обеспечение устойчивого сокращения непригодного для проживания жилищного фонда"</t>
  </si>
  <si>
    <t>054F367483</t>
  </si>
  <si>
    <t>Обеспечение устойчивого сокращения непригодного для проживания жилищного фонда</t>
  </si>
  <si>
    <t>054F367484</t>
  </si>
  <si>
    <t>Реализация мероприятий по обеспечению устойчивого сокращения непригодного для проживания жилищного фонда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</si>
  <si>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</si>
  <si>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</si>
  <si>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0520000000</t>
  </si>
  <si>
    <t>Подпрограмма "Развитие коммунальной инфраструктуры и повышение энергетической эффективности на территории Соликамского городского округа"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</si>
  <si>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</si>
  <si>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</si>
  <si>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</si>
  <si>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</si>
  <si>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0520105260</t>
  </si>
  <si>
    <t>Поддержка технического состояния объектов коммунальной инфраструктуры</t>
  </si>
  <si>
    <t>Основное мероприятие "Комплексное развитие сельских территорий"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</si>
  <si>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</si>
  <si>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</si>
  <si>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</si>
  <si>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</si>
  <si>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</si>
  <si>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</si>
  <si>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</si>
  <si>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</si>
  <si>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</si>
  <si>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</si>
  <si>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Основное мероприятие "Повышение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домов"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</si>
  <si>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</si>
  <si>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</si>
  <si>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</si>
  <si>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</si>
  <si>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</si>
  <si>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</si>
  <si>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</si>
  <si>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</si>
  <si>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</si>
  <si>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</si>
  <si>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0340106110</t>
  </si>
  <si>
    <t>Обеспечение функций в сфере охраны окружающей среды и экологической безопасности</t>
  </si>
  <si>
    <t>0340106140</t>
  </si>
  <si>
    <t>Озеленение территории городского округа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</si>
  <si>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</si>
  <si>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</si>
  <si>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</si>
  <si>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</si>
  <si>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0100000000</t>
  </si>
  <si>
    <t>Муниципальная программа "Развитие системы образования Соликамского городского округа"</t>
  </si>
  <si>
    <t>0110000000</t>
  </si>
  <si>
    <t>Подпрограмма "Развитие инфраструктуры муниципальной системы образования Соликамского городского округа"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</si>
  <si>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</si>
  <si>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</si>
  <si>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</si>
  <si>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</si>
  <si>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0210000000</t>
  </si>
  <si>
    <t>Подпрограмма "Развитие сферы культуры в Соликамском городском округе"</t>
  </si>
  <si>
    <t>0210100000</t>
  </si>
  <si>
    <t>0210100150</t>
  </si>
  <si>
    <t>1090120020</t>
  </si>
  <si>
    <t>0820000000</t>
  </si>
  <si>
    <t>Подпрограмма "Поддержка ветеранов войны, труда Вооруженных сил и правоохранительных органов в Соликамском городском округе"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</si>
  <si>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</si>
  <si>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</si>
  <si>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</si>
  <si>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</si>
  <si>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</si>
  <si>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</si>
  <si>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Подпрограмма "Социальная реабилитация и обеспечение жизнедеятельности инвалидов в Соликамском городском округе"</t>
  </si>
  <si>
    <t>0830100000</t>
  </si>
  <si>
    <t>Основное мероприятие "Социальная реабилитация и адаптация инвалидов Соликамского городского округа"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</si>
  <si>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</si>
  <si>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</si>
  <si>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</si>
  <si>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</si>
  <si>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</si>
  <si>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</si>
  <si>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</si>
  <si>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</si>
  <si>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Подпрограмма "Врачебные кадры в Соликамском городском округе"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</si>
  <si>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</si>
  <si>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</si>
  <si>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</si>
  <si>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</si>
  <si>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0600000000</t>
  </si>
  <si>
    <t>Муниципальная программа "Физическая культура и спорт Соликамского городского округа"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</si>
  <si>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</si>
  <si>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</si>
  <si>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</si>
  <si>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</si>
  <si>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06101SФ230</t>
  </si>
  <si>
    <t>0590100040</t>
  </si>
  <si>
    <t>0560000000</t>
  </si>
  <si>
    <t>Подпрограмма "Развитие градостроительного планирования и регулирования использования территории Соликамского городского округа"</t>
  </si>
  <si>
    <t>0560100000</t>
  </si>
  <si>
    <t>Основное мероприятие "Обеспечение устойчивого развития территории Соликамского городского округа градостроительными средствами"</t>
  </si>
  <si>
    <t>0560104620</t>
  </si>
  <si>
    <t>Управление градостроительной деятельностью на территории Соликамского городского округа</t>
  </si>
  <si>
    <t>0490000000</t>
  </si>
  <si>
    <t>Подпрограмма "Обеспечение реализации муниципальной программы "Экономическое развитие Соликамского городского округа"</t>
  </si>
  <si>
    <t>0490100000</t>
  </si>
  <si>
    <t>0490100040</t>
  </si>
  <si>
    <t>0420000000</t>
  </si>
  <si>
    <t>Подпрограмма "Эффективное управление и распоряжение муниципальным имуществом и земельными ресурсами в Соликамском городском округе"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</si>
  <si>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</si>
  <si>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</si>
  <si>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</si>
  <si>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</si>
  <si>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</si>
  <si>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</si>
  <si>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</si>
  <si>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</si>
  <si>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04202SЦ140</t>
  </si>
  <si>
    <t>0490101220</t>
  </si>
  <si>
    <t>Содержание объектов казны</t>
  </si>
  <si>
    <t>0110102040</t>
  </si>
  <si>
    <t>Развитие вариативных форм дошкольного образования</t>
  </si>
  <si>
    <t>011012Н420</t>
  </si>
  <si>
    <t>0190000000</t>
  </si>
  <si>
    <t>Подпрограмма "Обеспечение реализации муниципальной программы "Развитие системы образования Соликамского городского округа"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</si>
  <si>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</si>
  <si>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</si>
  <si>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</si>
  <si>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</si>
  <si>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</si>
  <si>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</si>
  <si>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</si>
  <si>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019022Н020</t>
  </si>
  <si>
    <t>Единая субвенция на выполнение отдельных государственных полномочий в сфере образования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</si>
  <si>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</si>
  <si>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</si>
  <si>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</si>
  <si>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</si>
  <si>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0190253030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</si>
  <si>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</si>
  <si>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</si>
  <si>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</si>
  <si>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01902SН040</t>
  </si>
  <si>
    <t>0190102060</t>
  </si>
  <si>
    <t>Предоставление услуг по дополнительному образованию детей</t>
  </si>
  <si>
    <t>0190207510</t>
  </si>
  <si>
    <t>Мероприятия по организации отдыха детей и их оздоровления</t>
  </si>
  <si>
    <t>019022С140</t>
  </si>
  <si>
    <t>0110207110</t>
  </si>
  <si>
    <t>Выявление, сопровождение и поддержка одаренных детей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</si>
  <si>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</si>
  <si>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</si>
  <si>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</si>
  <si>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</si>
  <si>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</si>
  <si>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</si>
  <si>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</si>
  <si>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</si>
  <si>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</si>
  <si>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</si>
  <si>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</si>
  <si>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</si>
  <si>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</si>
  <si>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</si>
  <si>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</si>
  <si>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</si>
  <si>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Подпрограмма "Обеспечение реализации муниципальной программы "Развитие сферы культуры, туризма и молодежной политики Соликамского городского округа"</t>
  </si>
  <si>
    <t>0290100000</t>
  </si>
  <si>
    <t>0290102060</t>
  </si>
  <si>
    <t>0240000000</t>
  </si>
  <si>
    <t>Подпрограмма "Развитие молодежной политики в Соликамском городском округе"</t>
  </si>
  <si>
    <t>0240100000</t>
  </si>
  <si>
    <t>Основное мероприятие "Развитие условий для социального становления и самореализации молодежи на территории Соликамского городского округа"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</si>
  <si>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</si>
  <si>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</si>
  <si>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</si>
  <si>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</si>
  <si>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0230000000</t>
  </si>
  <si>
    <t>Подпрограмма "Сохранение объектов культурного наследия в Соликамском городском округе"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</si>
  <si>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</si>
  <si>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</si>
  <si>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</si>
  <si>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</si>
  <si>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</si>
  <si>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</si>
  <si>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</si>
  <si>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</si>
  <si>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</si>
  <si>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</si>
  <si>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</si>
  <si>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</si>
  <si>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</si>
  <si>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</si>
  <si>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</si>
  <si>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</si>
  <si>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</si>
  <si>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</si>
  <si>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</si>
  <si>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</si>
  <si>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</si>
  <si>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</si>
  <si>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</si>
  <si>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</si>
  <si>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Подпрограмма "Обеспечение жильем молодых семей в Соликамском городском округе"</t>
  </si>
  <si>
    <t>0910100000</t>
  </si>
  <si>
    <t>Основное мероприятие "Муниципальная поддержка молодых семей в решении жилищной проблемы"</t>
  </si>
  <si>
    <t>09101L4970</t>
  </si>
  <si>
    <t>0690000000</t>
  </si>
  <si>
    <t>Подпрограмма "Обеспечение реализации муниципальной программы "Физическая культура и спорт Соликамского городского округа"</t>
  </si>
  <si>
    <t>0690100000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</si>
  <si>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</si>
  <si>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</si>
  <si>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</si>
  <si>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</si>
  <si>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</si>
  <si>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</si>
  <si>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Стипендии главы городского округа - главы администрации Соликамского городского округа ведущим спортсменам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</si>
  <si>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</si>
  <si>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</si>
  <si>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</si>
  <si>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</si>
  <si>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061P500000</t>
  </si>
  <si>
    <t>061P550810</t>
  </si>
  <si>
    <t>0690100040</t>
  </si>
  <si>
    <t>1090200000</t>
  </si>
  <si>
    <t>Основное мероприятие "Обеспечение сбалансированности и устойчивости бюджета Соликамского городского округа. Повышение качества управления муниципальными финансами"</t>
  </si>
  <si>
    <t>1090200040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</si>
  <si>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</si>
  <si>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1090300080</t>
  </si>
  <si>
    <t>9200000980</t>
  </si>
  <si>
    <t>9200000990</t>
  </si>
  <si>
    <t>Условные расходы бюджета</t>
  </si>
  <si>
    <t>Наименование расходов</t>
  </si>
  <si>
    <t>1</t>
  </si>
  <si>
    <t>2</t>
  </si>
  <si>
    <t>4</t>
  </si>
  <si>
    <t>6</t>
  </si>
  <si>
    <t>ИТОГО РАСХОДОВ: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</si>
  <si>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</si>
  <si>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</si>
  <si>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Разработка проектов межевания территории и проведение комплексных кадастровых работ (долевое участие местного бюджета)</t>
  </si>
  <si>
    <t xml:space="preserve">Предоставление услуг в сфере физической культуры и спорта, реализация мероприятий Всероссийского комплекса ГТО  </t>
  </si>
  <si>
    <t>Глава городского округа - глава администрации Соликамского городского округа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</si>
  <si>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</si>
  <si>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</si>
  <si>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</si>
  <si>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</si>
  <si>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</si>
  <si>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</si>
  <si>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Строительство (реконструкция) стадионов, межшкольных стадионов, спортивных площадок и иных спортивных объектов (долевое участие местного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</si>
  <si>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</si>
  <si>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</si>
  <si>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</si>
  <si>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</si>
  <si>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</si>
  <si>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</si>
  <si>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</si>
  <si>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0520200000</t>
  </si>
  <si>
    <t xml:space="preserve">0520205240 </t>
  </si>
  <si>
    <t>Основное мероприятие "Реализация федерального проекта "Спорт - норма жизни"</t>
  </si>
  <si>
    <t>Основное мероприятие "Усиление роли сферы культуры в повышении качества жизни горожан"</t>
  </si>
  <si>
    <t>Мероприятия по улучшению санитарного состояния территории Соликамского городского округа</t>
  </si>
  <si>
    <t>Образование комиссий по делам несовершеннолетних и защита их прав и организация их деятельности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</si>
  <si>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</si>
  <si>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</si>
  <si>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Основное мероприятие "Создание условий для повышения конкурентоспособности туристского рынка Соликамского городского округа"</t>
  </si>
  <si>
    <t>Обеспечение мероприятий по содержанию и ремонту жилищного фонда</t>
  </si>
  <si>
    <t>в том числе:</t>
  </si>
  <si>
    <t>Основное мероприятие "Реализация регионального проекта "Формирование комфортной городской среды"</t>
  </si>
  <si>
    <t>0920120120</t>
  </si>
  <si>
    <t>Единовременные денежные выплаты многодетным семьям, состоящим на учете по месту жительства в Соликамском городском округе, взамен предоставления земельного участка в собственность бесплатно</t>
  </si>
  <si>
    <t>Обеспечение мероприятий по расселению граждан из аварийного жилищного фонда</t>
  </si>
  <si>
    <t>08101SP080</t>
  </si>
  <si>
    <t>0410104260</t>
  </si>
  <si>
    <t>Основное мероприятие "Развитие и поддержка малого и среднего предпринимательства"</t>
  </si>
  <si>
    <t>целевая статья</t>
  </si>
  <si>
    <t>вид расходов</t>
  </si>
  <si>
    <t/>
  </si>
  <si>
    <t>Софинансирование проектов инициативного бюджетирования (долевое участие юридических и физических лиц)</t>
  </si>
  <si>
    <t>06101SФ130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</si>
  <si>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</si>
  <si>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</si>
  <si>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</si>
  <si>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0520600000</t>
  </si>
  <si>
    <t>92000SP310</t>
  </si>
  <si>
    <t>к решению Думы</t>
  </si>
  <si>
    <t>Соликамского городского округа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</si>
  <si>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</si>
  <si>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05401SЖ720</t>
  </si>
  <si>
    <t>08101SP060</t>
  </si>
  <si>
    <t xml:space="preserve">Резервный фонд администрации Соликамского городского округа  </t>
  </si>
  <si>
    <t>Ведомст венная класси фикация</t>
  </si>
  <si>
    <t>Бюджетная классификация</t>
  </si>
  <si>
    <t>раздел, подраздел</t>
  </si>
  <si>
    <t>3</t>
  </si>
  <si>
    <t>620</t>
  </si>
  <si>
    <t>Муниципальное казенное учреждение "Контрольно-счетная палата Соликамского городского округа"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</si>
  <si>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</si>
  <si>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</si>
  <si>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</si>
  <si>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</si>
  <si>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</si>
  <si>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</si>
  <si>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</si>
  <si>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</si>
  <si>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</si>
  <si>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</si>
  <si>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621</t>
  </si>
  <si>
    <t>Дума Соликамского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</si>
  <si>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</si>
  <si>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</si>
  <si>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622</t>
  </si>
  <si>
    <t>Администрация Соликамского городского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</si>
  <si>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</si>
  <si>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</si>
  <si>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</si>
  <si>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</si>
  <si>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</si>
  <si>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0105</t>
  </si>
  <si>
    <t>Судебная система</t>
  </si>
  <si>
    <t>0111</t>
  </si>
  <si>
    <t>Резервные фонды</t>
  </si>
  <si>
    <r>
      <t xml:space="preserve">Софинансирование проектов инициативного бюджетирования (долевое участие местного бюджета)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indexed="12"/>
        <rFont val="Times New Roman"/>
        <family val="1"/>
        <charset val="204"/>
      </rPr>
      <t/>
    </r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</si>
  <si>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</si>
  <si>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</si>
  <si>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</si>
  <si>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</si>
  <si>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</si>
  <si>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</si>
  <si>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</si>
  <si>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</si>
  <si>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</si>
  <si>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</si>
  <si>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</si>
  <si>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</si>
  <si>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Подпрограмма "Благоустройство Соликамского городского округа"</t>
  </si>
  <si>
    <t>0408</t>
  </si>
  <si>
    <t>Транспорт</t>
  </si>
  <si>
    <t>0409</t>
  </si>
  <si>
    <t>Дорожное хозяйство (дорожные фонды)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</si>
  <si>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</si>
  <si>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</si>
  <si>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</si>
  <si>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</si>
  <si>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</si>
  <si>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</si>
  <si>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</si>
  <si>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</si>
  <si>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</si>
  <si>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</si>
  <si>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</si>
  <si>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</si>
  <si>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</si>
  <si>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</si>
  <si>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</si>
  <si>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</si>
  <si>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0702</t>
  </si>
  <si>
    <t>0707</t>
  </si>
  <si>
    <t>Молодежная политика</t>
  </si>
  <si>
    <t>0709</t>
  </si>
  <si>
    <t>Другие вопросы в области образования</t>
  </si>
  <si>
    <t>0800</t>
  </si>
  <si>
    <t xml:space="preserve">Культура, кинематография 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</si>
  <si>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</si>
  <si>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</si>
  <si>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</si>
  <si>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</si>
  <si>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</si>
  <si>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</si>
  <si>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</si>
  <si>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</si>
  <si>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</si>
  <si>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</si>
  <si>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</si>
  <si>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</si>
  <si>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</si>
  <si>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</si>
  <si>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</si>
  <si>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</si>
  <si>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623</t>
  </si>
  <si>
    <t>Комитет по архитектуре и градостроительству администрации Соликамского городского округа</t>
  </si>
  <si>
    <t>624</t>
  </si>
  <si>
    <t>Управление имущественных отношений администрации Соликамского городского округа</t>
  </si>
  <si>
    <t>629</t>
  </si>
  <si>
    <t>Управление образования администрации Соликамского городского округа</t>
  </si>
  <si>
    <t>0701</t>
  </si>
  <si>
    <t>Дошкольное образование</t>
  </si>
  <si>
    <t>Общее образование</t>
  </si>
  <si>
    <t>0703</t>
  </si>
  <si>
    <t>Дополнительное образование детей</t>
  </si>
  <si>
    <t>631</t>
  </si>
  <si>
    <t>Управление культуры администрации Соликамского городского округа</t>
  </si>
  <si>
    <t>0801</t>
  </si>
  <si>
    <t>Культура</t>
  </si>
  <si>
    <t>Основное мероприятие "Сохранение и популяризация объектов культурного наследия"</t>
  </si>
  <si>
    <t>633</t>
  </si>
  <si>
    <t>Комитет по физической культуре и спорту администрации Соликамского городского округа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</si>
  <si>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</si>
  <si>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</si>
  <si>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</si>
  <si>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</si>
  <si>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670</t>
  </si>
  <si>
    <t>Финансовое управление администрации Соликамского городского округа</t>
  </si>
  <si>
    <t>Оснащение муниципальных образовательных организаций оборудованием, средствами обучения и воспитания</t>
  </si>
  <si>
    <t>109012У110</t>
  </si>
  <si>
    <t>Капитальный ремонт общего имущества в многоквартирных домах на территории Пермского края  (долевое участие местного бюджета)</t>
  </si>
  <si>
    <t>5</t>
  </si>
  <si>
    <t>Основное мероприятие "Сохранение и популяризация объектов культурного наследия "</t>
  </si>
  <si>
    <t>Подпрограмма "Благоустройство Соликамского городского округа "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</si>
  <si>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</si>
  <si>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>Софинансирование проектов инициативного бюджетирования (долевое участие местного бюджета)</t>
  </si>
  <si>
    <t>Обеспечение жильем молодых семей в Соликамском городском округе (долевое участие местного бюджета)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</si>
  <si>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перевозок_</t>
  </si>
  <si>
    <t xml:space="preserve"> итого по муниципальным программам </t>
  </si>
  <si>
    <t xml:space="preserve">итого по непрограммным направлениям деятельности  </t>
  </si>
  <si>
    <t>тыс. руб.</t>
  </si>
  <si>
    <t>код группы, подгруппы, статьи и вида источников</t>
  </si>
  <si>
    <t xml:space="preserve">наименование  </t>
  </si>
  <si>
    <t>2024 год</t>
  </si>
  <si>
    <t>01 05 02 01 04 0000 510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</si>
</sst>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?"/>
    <numFmt numFmtId="166" formatCode="#,##0.0"/>
    <numFmt numFmtId="167" formatCode="#,##0.000"/>
    <numFmt numFmtId="168" formatCode="#,##0.00000"/>
    <numFmt numFmtId="169" formatCode="dd/mm/yyyy\ hh:mm"/>
    <numFmt numFmtId="170" formatCode="0.000%"/>
    <numFmt numFmtId="171" formatCode="0.0"/>
  </numFmts>
  <fonts count="39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6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indexed="60"/>
      <name val="Times New Roman"/>
      <family val="1"/>
      <charset val="204"/>
    </font>
    <font>
      <b/>
      <sz val="10.5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b/>
      <sz val="12"/>
      <color indexed="6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i/>
      <sz val="12"/>
      <color indexed="60"/>
      <name val="Times New Roman"/>
      <family val="1"/>
      <charset val="204"/>
    </font>
    <font>
      <i/>
      <sz val="11"/>
      <color indexed="60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indexed="60"/>
      <name val="Arial"/>
      <family val="2"/>
      <charset val="204"/>
    </font>
    <font>
      <sz val="10"/>
      <color indexed="60"/>
      <name val="Arial"/>
      <family val="2"/>
      <charset val="204"/>
    </font>
    <font>
      <b/>
      <sz val="11"/>
      <color indexed="6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7" fillId="0" borderId="0"/>
    <xf numFmtId="0" fontId="3" fillId="0" borderId="0"/>
    <xf numFmtId="0" fontId="38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50">
    <xf numFmtId="0" fontId="0" fillId="0" borderId="0" xfId="0"/>
    <xf numFmtId="0" fontId="2" fillId="0" borderId="0" xfId="5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9" fontId="4" fillId="0" borderId="1" xfId="2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166" fontId="1" fillId="0" borderId="1" xfId="2" applyNumberFormat="1" applyFont="1" applyBorder="1" applyAlignment="1">
      <alignment horizontal="right" vertical="center" wrapText="1"/>
    </xf>
    <xf numFmtId="166" fontId="2" fillId="0" borderId="1" xfId="2" applyNumberFormat="1" applyFont="1" applyBorder="1" applyAlignment="1">
      <alignment horizontal="right" vertical="center" wrapText="1"/>
    </xf>
    <xf numFmtId="168" fontId="2" fillId="0" borderId="1" xfId="2" applyNumberFormat="1" applyFont="1" applyBorder="1" applyAlignment="1">
      <alignment horizontal="right" vertical="center" wrapText="1"/>
    </xf>
    <xf numFmtId="167" fontId="2" fillId="0" borderId="1" xfId="2" applyNumberFormat="1" applyFont="1" applyBorder="1" applyAlignment="1">
      <alignment horizontal="right" vertical="center" wrapText="1"/>
    </xf>
    <xf numFmtId="49" fontId="1" fillId="0" borderId="1" xfId="2" applyNumberFormat="1" applyFont="1" applyBorder="1" applyAlignment="1">
      <alignment horizontal="justify" vertical="center" wrapText="1"/>
    </xf>
    <xf numFmtId="49" fontId="2" fillId="0" borderId="1" xfId="2" applyNumberFormat="1" applyFont="1" applyBorder="1" applyAlignment="1">
      <alignment horizontal="justify" vertical="center" wrapText="1"/>
    </xf>
    <xf numFmtId="0" fontId="1" fillId="0" borderId="1" xfId="2" applyFont="1" applyBorder="1" applyAlignment="1">
      <alignment horizontal="justify" vertical="center" wrapText="1"/>
    </xf>
    <xf numFmtId="0" fontId="2" fillId="0" borderId="1" xfId="2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vertical="center" wrapText="1"/>
    </xf>
    <xf numFmtId="49" fontId="4" fillId="0" borderId="2" xfId="2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justify" vertical="center" wrapText="1"/>
    </xf>
    <xf numFmtId="0" fontId="6" fillId="0" borderId="0" xfId="7" applyAlignment="1">
      <alignment vertical="center"/>
    </xf>
    <xf numFmtId="0" fontId="2" fillId="0" borderId="0" xfId="5" applyFont="1" applyAlignment="1">
      <alignment vertical="center"/>
    </xf>
    <xf numFmtId="0" fontId="16" fillId="0" borderId="0" xfId="7" applyFont="1" applyAlignment="1">
      <alignment vertical="center"/>
    </xf>
    <xf numFmtId="0" fontId="17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9" fillId="0" borderId="0" xfId="7" applyFont="1" applyAlignment="1">
      <alignment vertical="center"/>
    </xf>
    <xf numFmtId="0" fontId="14" fillId="0" borderId="0" xfId="7" applyFont="1" applyAlignment="1">
      <alignment vertical="center"/>
    </xf>
    <xf numFmtId="0" fontId="20" fillId="0" borderId="3" xfId="0" applyFont="1" applyBorder="1" applyAlignment="1">
      <alignment wrapText="1"/>
    </xf>
    <xf numFmtId="49" fontId="14" fillId="0" borderId="4" xfId="7" applyNumberFormat="1" applyFont="1" applyBorder="1" applyAlignment="1">
      <alignment horizontal="center" vertical="center"/>
    </xf>
    <xf numFmtId="0" fontId="14" fillId="0" borderId="5" xfId="7" applyFont="1" applyBorder="1" applyAlignment="1">
      <alignment horizontal="left" vertical="center"/>
    </xf>
    <xf numFmtId="166" fontId="14" fillId="0" borderId="5" xfId="7" applyNumberFormat="1" applyFont="1" applyBorder="1" applyAlignment="1">
      <alignment vertical="center"/>
    </xf>
    <xf numFmtId="0" fontId="20" fillId="0" borderId="0" xfId="7" applyFont="1" applyAlignment="1">
      <alignment horizontal="right" vertical="center"/>
    </xf>
    <xf numFmtId="166" fontId="0" fillId="0" borderId="0" xfId="0" applyNumberFormat="1"/>
    <xf numFmtId="166" fontId="6" fillId="0" borderId="0" xfId="7" applyNumberFormat="1" applyAlignment="1">
      <alignment vertical="center"/>
    </xf>
    <xf numFmtId="0" fontId="24" fillId="0" borderId="0" xfId="0" applyFont="1" applyAlignment="1">
      <alignment vertical="center"/>
    </xf>
    <xf numFmtId="168" fontId="25" fillId="0" borderId="0" xfId="0" applyNumberFormat="1" applyFont="1"/>
    <xf numFmtId="170" fontId="22" fillId="0" borderId="0" xfId="9" applyNumberFormat="1" applyFont="1" applyFill="1" applyAlignment="1">
      <alignment vertical="center"/>
    </xf>
    <xf numFmtId="0" fontId="12" fillId="0" borderId="3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2" applyNumberFormat="1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1" xfId="2" applyFont="1" applyBorder="1" applyAlignment="1">
      <alignment horizontal="center" vertical="center" wrapText="1"/>
    </xf>
    <xf numFmtId="0" fontId="3" fillId="0" borderId="0" xfId="2" applyAlignment="1">
      <alignment horizontal="center" vertical="center"/>
    </xf>
    <xf numFmtId="0" fontId="2" fillId="0" borderId="0" xfId="2" applyFont="1" applyAlignment="1">
      <alignment horizontal="justify" vertical="center"/>
    </xf>
    <xf numFmtId="0" fontId="1" fillId="0" borderId="1" xfId="5" applyFont="1" applyBorder="1" applyAlignment="1">
      <alignment horizontal="justify" vertical="center" wrapText="1"/>
    </xf>
    <xf numFmtId="165" fontId="1" fillId="0" borderId="1" xfId="2" applyNumberFormat="1" applyFont="1" applyBorder="1" applyAlignment="1">
      <alignment horizontal="justify" vertical="center" wrapText="1"/>
    </xf>
    <xf numFmtId="49" fontId="1" fillId="0" borderId="1" xfId="5" applyNumberFormat="1" applyFont="1" applyBorder="1" applyAlignment="1">
      <alignment horizontal="justify" vertical="center" wrapText="1"/>
    </xf>
    <xf numFmtId="0" fontId="3" fillId="0" borderId="0" xfId="2" applyAlignment="1">
      <alignment horizontal="justify" vertical="center"/>
    </xf>
    <xf numFmtId="49" fontId="2" fillId="0" borderId="1" xfId="5" applyNumberFormat="1" applyFont="1" applyBorder="1" applyAlignment="1">
      <alignment horizontal="center" vertical="center" wrapText="1"/>
    </xf>
    <xf numFmtId="0" fontId="2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3" fillId="0" borderId="0" xfId="2" applyAlignment="1">
      <alignment vertical="center"/>
    </xf>
    <xf numFmtId="0" fontId="10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166" fontId="3" fillId="0" borderId="0" xfId="2" applyNumberFormat="1" applyAlignment="1">
      <alignment vertical="center"/>
    </xf>
    <xf numFmtId="49" fontId="1" fillId="0" borderId="1" xfId="2" applyNumberFormat="1" applyFont="1" applyBorder="1" applyAlignment="1">
      <alignment horizontal="center" vertical="top" wrapText="1"/>
    </xf>
    <xf numFmtId="49" fontId="1" fillId="0" borderId="1" xfId="2" applyNumberFormat="1" applyFont="1" applyBorder="1" applyAlignment="1">
      <alignment horizontal="justify" vertical="top" wrapText="1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169" fontId="1" fillId="0" borderId="0" xfId="0" applyNumberFormat="1" applyFont="1" applyAlignment="1">
      <alignment horizontal="justify" vertical="center"/>
    </xf>
    <xf numFmtId="0" fontId="13" fillId="0" borderId="3" xfId="0" applyFont="1" applyBorder="1" applyAlignment="1">
      <alignment vertical="center" wrapText="1"/>
    </xf>
    <xf numFmtId="0" fontId="4" fillId="0" borderId="2" xfId="2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5" fontId="1" fillId="0" borderId="1" xfId="0" applyNumberFormat="1" applyFont="1" applyBorder="1" applyAlignment="1">
      <alignment horizontal="justify" vertical="center" wrapText="1"/>
    </xf>
    <xf numFmtId="0" fontId="15" fillId="0" borderId="1" xfId="8" applyFont="1" applyBorder="1" applyAlignment="1">
      <alignment horizontal="justify" vertical="center"/>
    </xf>
    <xf numFmtId="0" fontId="1" fillId="0" borderId="1" xfId="0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justify" vertical="center"/>
    </xf>
    <xf numFmtId="166" fontId="1" fillId="0" borderId="1" xfId="0" applyNumberFormat="1" applyFont="1" applyBorder="1" applyAlignment="1">
      <alignment horizontal="center" wrapText="1"/>
    </xf>
    <xf numFmtId="166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166" fontId="1" fillId="0" borderId="1" xfId="11" applyNumberFormat="1" applyFont="1" applyFill="1" applyBorder="1" applyAlignment="1">
      <alignment horizontal="right" vertical="center"/>
    </xf>
    <xf numFmtId="49" fontId="2" fillId="0" borderId="1" xfId="4" applyNumberFormat="1" applyFont="1" applyBorder="1" applyAlignment="1">
      <alignment horizontal="justify" vertical="center" wrapText="1"/>
    </xf>
    <xf numFmtId="166" fontId="2" fillId="0" borderId="1" xfId="0" applyNumberFormat="1" applyFont="1" applyBorder="1" applyAlignment="1">
      <alignment vertical="center"/>
    </xf>
    <xf numFmtId="166" fontId="1" fillId="0" borderId="1" xfId="11" applyNumberFormat="1" applyFont="1" applyFill="1" applyBorder="1" applyAlignment="1">
      <alignment horizontal="right" vertical="center" wrapText="1"/>
    </xf>
    <xf numFmtId="0" fontId="2" fillId="0" borderId="1" xfId="4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horizontal="right" vertical="center"/>
    </xf>
    <xf numFmtId="166" fontId="2" fillId="0" borderId="0" xfId="0" applyNumberFormat="1" applyFont="1" applyAlignment="1">
      <alignment vertical="center"/>
    </xf>
    <xf numFmtId="0" fontId="26" fillId="0" borderId="0" xfId="2" applyFont="1" applyAlignment="1">
      <alignment vertical="center" wrapText="1"/>
    </xf>
    <xf numFmtId="0" fontId="2" fillId="0" borderId="0" xfId="2" applyFont="1" applyAlignment="1">
      <alignment horizontal="right" vertical="center"/>
    </xf>
    <xf numFmtId="4" fontId="3" fillId="0" borderId="0" xfId="2" applyNumberFormat="1" applyAlignment="1">
      <alignment vertical="center"/>
    </xf>
    <xf numFmtId="49" fontId="1" fillId="0" borderId="6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6" fontId="1" fillId="0" borderId="7" xfId="0" applyNumberFormat="1" applyFont="1" applyBorder="1" applyAlignment="1">
      <alignment horizontal="right" vertical="center" wrapText="1"/>
    </xf>
    <xf numFmtId="49" fontId="1" fillId="0" borderId="8" xfId="0" applyNumberFormat="1" applyFont="1" applyBorder="1" applyAlignment="1">
      <alignment horizontal="left" vertical="center" wrapText="1"/>
    </xf>
    <xf numFmtId="166" fontId="2" fillId="0" borderId="7" xfId="2" applyNumberFormat="1" applyFont="1" applyBorder="1" applyAlignment="1">
      <alignment horizontal="right" vertical="center" wrapText="1"/>
    </xf>
    <xf numFmtId="166" fontId="1" fillId="0" borderId="7" xfId="2" applyNumberFormat="1" applyFont="1" applyBorder="1" applyAlignment="1">
      <alignment horizontal="right" vertical="center" wrapText="1"/>
    </xf>
    <xf numFmtId="166" fontId="3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71" fontId="3" fillId="0" borderId="0" xfId="2" applyNumberFormat="1" applyAlignment="1">
      <alignment vertical="center"/>
    </xf>
    <xf numFmtId="49" fontId="2" fillId="0" borderId="1" xfId="4" applyNumberFormat="1" applyFont="1" applyBorder="1" applyAlignment="1">
      <alignment horizontal="justify"/>
    </xf>
    <xf numFmtId="0" fontId="2" fillId="0" borderId="1" xfId="4" applyFont="1" applyBorder="1" applyAlignment="1">
      <alignment horizontal="justify"/>
    </xf>
    <xf numFmtId="0" fontId="1" fillId="0" borderId="1" xfId="0" applyFont="1" applyBorder="1" applyAlignment="1">
      <alignment horizontal="center" vertical="center" wrapText="1"/>
    </xf>
    <xf numFmtId="49" fontId="1" fillId="0" borderId="1" xfId="5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0" xfId="5" applyFont="1" applyAlignment="1">
      <alignment horizontal="right" vertical="center"/>
    </xf>
    <xf numFmtId="3" fontId="2" fillId="0" borderId="0" xfId="6" applyNumberFormat="1" applyFont="1" applyAlignment="1">
      <alignment horizontal="center" vertical="center" wrapText="1"/>
    </xf>
    <xf numFmtId="0" fontId="2" fillId="0" borderId="0" xfId="6" applyFont="1" applyAlignment="1">
      <alignment vertical="center"/>
    </xf>
    <xf numFmtId="3" fontId="1" fillId="0" borderId="0" xfId="6" applyNumberFormat="1" applyFont="1" applyAlignment="1">
      <alignment horizontal="center" vertical="center" wrapText="1"/>
    </xf>
    <xf numFmtId="3" fontId="2" fillId="0" borderId="0" xfId="6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17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3" fontId="20" fillId="0" borderId="0" xfId="0" applyNumberFormat="1" applyFont="1" applyAlignment="1">
      <alignment horizontal="left" vertical="center" wrapText="1"/>
    </xf>
    <xf numFmtId="3" fontId="20" fillId="0" borderId="0" xfId="0" applyNumberFormat="1" applyFont="1" applyAlignment="1">
      <alignment vertical="center" wrapText="1"/>
    </xf>
    <xf numFmtId="3" fontId="1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wrapText="1"/>
    </xf>
    <xf numFmtId="166" fontId="20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justify" wrapText="1"/>
    </xf>
    <xf numFmtId="3" fontId="2" fillId="0" borderId="1" xfId="0" applyNumberFormat="1" applyFont="1" applyBorder="1" applyAlignment="1">
      <alignment horizontal="justify" wrapText="1"/>
    </xf>
    <xf numFmtId="0" fontId="1" fillId="0" borderId="1" xfId="7" applyFont="1" applyBorder="1" applyAlignment="1">
      <alignment horizontal="center" vertical="center" wrapText="1"/>
    </xf>
    <xf numFmtId="0" fontId="1" fillId="0" borderId="1" xfId="7" applyFont="1" applyBorder="1" applyAlignment="1">
      <alignment horizontal="center" vertical="center"/>
    </xf>
    <xf numFmtId="0" fontId="2" fillId="0" borderId="5" xfId="7" applyFont="1" applyBorder="1" applyAlignment="1">
      <alignment vertical="center" wrapText="1"/>
    </xf>
    <xf numFmtId="0" fontId="2" fillId="0" borderId="5" xfId="7" applyFont="1" applyBorder="1" applyAlignment="1">
      <alignment horizontal="justify" wrapText="1"/>
    </xf>
    <xf numFmtId="0" fontId="2" fillId="0" borderId="10" xfId="7" applyFont="1" applyBorder="1" applyAlignment="1">
      <alignment vertical="center" wrapText="1"/>
    </xf>
    <xf numFmtId="0" fontId="2" fillId="0" borderId="2" xfId="7" applyFont="1" applyBorder="1" applyAlignment="1">
      <alignment horizontal="justify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justify" wrapText="1"/>
    </xf>
    <xf numFmtId="0" fontId="2" fillId="0" borderId="11" xfId="0" applyFont="1" applyBorder="1" applyAlignment="1">
      <alignment wrapText="1"/>
    </xf>
    <xf numFmtId="0" fontId="2" fillId="0" borderId="9" xfId="0" applyFont="1" applyBorder="1" applyAlignment="1">
      <alignment horizontal="justify" wrapText="1"/>
    </xf>
    <xf numFmtId="166" fontId="2" fillId="0" borderId="3" xfId="7" applyNumberFormat="1" applyFont="1" applyBorder="1" applyAlignment="1">
      <alignment horizontal="center" wrapText="1"/>
    </xf>
    <xf numFmtId="166" fontId="2" fillId="0" borderId="9" xfId="7" applyNumberFormat="1" applyFont="1" applyBorder="1" applyAlignment="1">
      <alignment horizontal="center" wrapText="1"/>
    </xf>
    <xf numFmtId="166" fontId="2" fillId="0" borderId="12" xfId="7" applyNumberFormat="1" applyFont="1" applyBorder="1" applyAlignment="1">
      <alignment horizontal="center" wrapText="1"/>
    </xf>
    <xf numFmtId="0" fontId="28" fillId="0" borderId="1" xfId="2" applyFont="1" applyBorder="1" applyAlignment="1">
      <alignment horizontal="justify" vertical="center" wrapText="1"/>
    </xf>
    <xf numFmtId="49" fontId="28" fillId="0" borderId="1" xfId="2" applyNumberFormat="1" applyFont="1" applyBorder="1" applyAlignment="1">
      <alignment horizontal="justify" vertical="center" wrapText="1"/>
    </xf>
    <xf numFmtId="0" fontId="3" fillId="0" borderId="0" xfId="2" applyAlignment="1">
      <alignment horizontal="right" vertical="center"/>
    </xf>
    <xf numFmtId="49" fontId="4" fillId="0" borderId="1" xfId="2" applyNumberFormat="1" applyFont="1" applyBorder="1" applyAlignment="1">
      <alignment horizontal="center" vertical="center" wrapText="1"/>
    </xf>
    <xf numFmtId="0" fontId="2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168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justify" wrapText="1"/>
    </xf>
    <xf numFmtId="0" fontId="30" fillId="0" borderId="0" xfId="5" applyFont="1" applyAlignment="1">
      <alignment horizontal="left" vertical="center"/>
    </xf>
    <xf numFmtId="0" fontId="31" fillId="0" borderId="0" xfId="2" applyFont="1" applyAlignment="1">
      <alignment vertical="center"/>
    </xf>
    <xf numFmtId="0" fontId="13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3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166" fontId="33" fillId="0" borderId="1" xfId="0" applyNumberFormat="1" applyFont="1" applyBorder="1" applyAlignment="1">
      <alignment horizontal="center" wrapText="1"/>
    </xf>
    <xf numFmtId="166" fontId="30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right" vertical="center" wrapText="1"/>
    </xf>
    <xf numFmtId="166" fontId="2" fillId="3" borderId="1" xfId="2" applyNumberFormat="1" applyFont="1" applyFill="1" applyBorder="1" applyAlignment="1">
      <alignment horizontal="right" vertical="center" wrapText="1"/>
    </xf>
    <xf numFmtId="49" fontId="1" fillId="3" borderId="1" xfId="2" applyNumberFormat="1" applyFont="1" applyFill="1" applyBorder="1" applyAlignment="1">
      <alignment horizontal="center" vertical="center" wrapText="1"/>
    </xf>
    <xf numFmtId="49" fontId="1" fillId="3" borderId="1" xfId="2" applyNumberFormat="1" applyFont="1" applyFill="1" applyBorder="1" applyAlignment="1">
      <alignment horizontal="justify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165" fontId="1" fillId="3" borderId="1" xfId="2" applyNumberFormat="1" applyFont="1" applyFill="1" applyBorder="1" applyAlignment="1">
      <alignment horizontal="justify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justify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justify" vertical="center" wrapText="1"/>
    </xf>
    <xf numFmtId="166" fontId="1" fillId="3" borderId="1" xfId="2" applyNumberFormat="1" applyFont="1" applyFill="1" applyBorder="1" applyAlignment="1">
      <alignment horizontal="right" vertical="center" wrapText="1"/>
    </xf>
    <xf numFmtId="166" fontId="1" fillId="3" borderId="1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/>
    </xf>
    <xf numFmtId="168" fontId="2" fillId="3" borderId="1" xfId="0" applyNumberFormat="1" applyFont="1" applyFill="1" applyBorder="1" applyAlignment="1">
      <alignment horizontal="right" vertical="center" wrapText="1"/>
    </xf>
    <xf numFmtId="4" fontId="2" fillId="3" borderId="1" xfId="2" applyNumberFormat="1" applyFont="1" applyFill="1" applyBorder="1" applyAlignment="1">
      <alignment horizontal="right" vertical="center" wrapText="1"/>
    </xf>
    <xf numFmtId="168" fontId="2" fillId="3" borderId="1" xfId="2" applyNumberFormat="1" applyFont="1" applyFill="1" applyBorder="1" applyAlignment="1">
      <alignment horizontal="right" vertical="center" wrapText="1"/>
    </xf>
    <xf numFmtId="49" fontId="2" fillId="3" borderId="1" xfId="0" applyNumberFormat="1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 wrapText="1"/>
    </xf>
    <xf numFmtId="0" fontId="3" fillId="3" borderId="0" xfId="0" applyFont="1" applyFill="1" applyAlignment="1">
      <alignment horizontal="justify" vertical="center"/>
    </xf>
    <xf numFmtId="168" fontId="3" fillId="3" borderId="0" xfId="0" applyNumberFormat="1" applyFont="1" applyFill="1" applyAlignment="1">
      <alignment vertical="center"/>
    </xf>
    <xf numFmtId="0" fontId="35" fillId="3" borderId="0" xfId="0" applyFont="1" applyFill="1" applyAlignment="1">
      <alignment horizontal="justify" vertical="center"/>
    </xf>
    <xf numFmtId="166" fontId="36" fillId="3" borderId="0" xfId="0" applyNumberFormat="1" applyFont="1" applyFill="1" applyAlignment="1">
      <alignment vertical="center"/>
    </xf>
    <xf numFmtId="0" fontId="2" fillId="3" borderId="0" xfId="5" applyFont="1" applyFill="1" applyAlignment="1">
      <alignment horizontal="left" vertical="center"/>
    </xf>
    <xf numFmtId="166" fontId="1" fillId="3" borderId="1" xfId="2" applyNumberFormat="1" applyFont="1" applyFill="1" applyBorder="1" applyAlignment="1">
      <alignment horizontal="right" vertical="center"/>
    </xf>
    <xf numFmtId="166" fontId="1" fillId="0" borderId="1" xfId="2" applyNumberFormat="1" applyFont="1" applyBorder="1" applyAlignment="1">
      <alignment horizontal="right" vertical="center"/>
    </xf>
    <xf numFmtId="166" fontId="3" fillId="0" borderId="1" xfId="2" applyNumberFormat="1" applyBorder="1" applyAlignment="1">
      <alignment vertical="center"/>
    </xf>
    <xf numFmtId="0" fontId="1" fillId="3" borderId="1" xfId="2" applyFont="1" applyFill="1" applyBorder="1" applyAlignment="1">
      <alignment horizontal="justify" vertical="center" wrapText="1"/>
    </xf>
    <xf numFmtId="49" fontId="1" fillId="3" borderId="1" xfId="0" applyNumberFormat="1" applyFont="1" applyFill="1" applyBorder="1" applyAlignment="1">
      <alignment vertical="center" wrapText="1"/>
    </xf>
    <xf numFmtId="49" fontId="1" fillId="3" borderId="1" xfId="5" applyNumberFormat="1" applyFont="1" applyFill="1" applyBorder="1" applyAlignment="1">
      <alignment horizontal="center" vertical="center" wrapText="1"/>
    </xf>
    <xf numFmtId="49" fontId="2" fillId="3" borderId="1" xfId="5" applyNumberFormat="1" applyFont="1" applyFill="1" applyBorder="1" applyAlignment="1">
      <alignment horizontal="center" vertical="center" wrapText="1"/>
    </xf>
    <xf numFmtId="166" fontId="2" fillId="3" borderId="5" xfId="7" applyNumberFormat="1" applyFont="1" applyFill="1" applyBorder="1" applyAlignment="1">
      <alignment horizontal="center" wrapText="1"/>
    </xf>
    <xf numFmtId="166" fontId="2" fillId="3" borderId="13" xfId="7" applyNumberFormat="1" applyFont="1" applyFill="1" applyBorder="1" applyAlignment="1">
      <alignment horizontal="center" wrapText="1"/>
    </xf>
    <xf numFmtId="166" fontId="2" fillId="3" borderId="0" xfId="7" applyNumberFormat="1" applyFont="1" applyFill="1" applyAlignment="1">
      <alignment horizontal="center" wrapText="1"/>
    </xf>
    <xf numFmtId="166" fontId="2" fillId="3" borderId="2" xfId="7" applyNumberFormat="1" applyFont="1" applyFill="1" applyBorder="1" applyAlignment="1">
      <alignment horizontal="center" wrapText="1"/>
    </xf>
    <xf numFmtId="166" fontId="2" fillId="3" borderId="14" xfId="7" applyNumberFormat="1" applyFont="1" applyFill="1" applyBorder="1" applyAlignment="1">
      <alignment horizontal="center" wrapText="1"/>
    </xf>
    <xf numFmtId="166" fontId="2" fillId="3" borderId="15" xfId="7" applyNumberFormat="1" applyFont="1" applyFill="1" applyBorder="1" applyAlignment="1">
      <alignment horizontal="center" wrapText="1"/>
    </xf>
    <xf numFmtId="2" fontId="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168" fontId="2" fillId="0" borderId="1" xfId="0" applyNumberFormat="1" applyFont="1" applyBorder="1" applyAlignment="1">
      <alignment horizontal="right" vertical="center" wrapText="1"/>
    </xf>
    <xf numFmtId="0" fontId="4" fillId="0" borderId="1" xfId="2" applyFont="1" applyBorder="1" applyAlignment="1">
      <alignment horizontal="center" vertical="center"/>
    </xf>
    <xf numFmtId="0" fontId="1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/>
    </xf>
    <xf numFmtId="49" fontId="2" fillId="0" borderId="1" xfId="0" applyNumberFormat="1" applyFont="1" applyBorder="1" applyAlignment="1">
      <alignment horizontal="justify" wrapText="1"/>
    </xf>
    <xf numFmtId="49" fontId="25" fillId="0" borderId="1" xfId="5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37" fillId="0" borderId="1" xfId="2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justify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 wrapText="1"/>
    </xf>
    <xf numFmtId="49" fontId="37" fillId="0" borderId="2" xfId="2" applyNumberFormat="1" applyFont="1" applyBorder="1" applyAlignment="1">
      <alignment horizontal="center" vertical="center"/>
    </xf>
    <xf numFmtId="0" fontId="37" fillId="0" borderId="2" xfId="2" applyFont="1" applyBorder="1" applyAlignment="1">
      <alignment horizontal="center" vertical="center"/>
    </xf>
    <xf numFmtId="0" fontId="2" fillId="3" borderId="1" xfId="4" applyFont="1" applyFill="1" applyBorder="1" applyAlignment="1">
      <alignment horizontal="justify" vertical="center"/>
    </xf>
    <xf numFmtId="3" fontId="2" fillId="0" borderId="1" xfId="6" applyNumberFormat="1" applyFont="1" applyBorder="1" applyAlignment="1">
      <alignment horizontal="justify" wrapText="1"/>
    </xf>
    <xf numFmtId="0" fontId="1" fillId="0" borderId="0" xfId="0" applyFont="1" applyAlignment="1">
      <alignment horizontal="center" wrapText="1"/>
    </xf>
    <xf numFmtId="0" fontId="30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 wrapText="1"/>
    </xf>
    <xf numFmtId="0" fontId="23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1" fillId="0" borderId="0" xfId="2" applyFont="1" applyAlignment="1">
      <alignment horizontal="center"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49" fontId="4" fillId="0" borderId="9" xfId="2" applyNumberFormat="1" applyFont="1" applyBorder="1" applyAlignment="1">
      <alignment horizontal="center" vertical="center" wrapText="1"/>
    </xf>
    <xf numFmtId="49" fontId="1" fillId="0" borderId="6" xfId="2" applyNumberFormat="1" applyFont="1" applyBorder="1" applyAlignment="1">
      <alignment horizontal="left" vertical="center"/>
    </xf>
    <xf numFmtId="49" fontId="1" fillId="0" borderId="16" xfId="2" applyNumberFormat="1" applyFont="1" applyBorder="1" applyAlignment="1">
      <alignment horizontal="left" vertical="center"/>
    </xf>
    <xf numFmtId="49" fontId="1" fillId="0" borderId="7" xfId="2" applyNumberFormat="1" applyFont="1" applyBorder="1" applyAlignment="1">
      <alignment horizontal="left" vertical="center"/>
    </xf>
    <xf numFmtId="49" fontId="4" fillId="0" borderId="1" xfId="2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0" fontId="1" fillId="0" borderId="0" xfId="7" applyFont="1" applyAlignment="1">
      <alignment horizontal="center" vertical="center" wrapText="1"/>
    </xf>
    <xf numFmtId="0" fontId="18" fillId="0" borderId="0" xfId="7" applyFont="1" applyAlignment="1">
      <alignment horizontal="center" vertical="center"/>
    </xf>
    <xf numFmtId="0" fontId="8" fillId="0" borderId="2" xfId="7" applyFont="1" applyBorder="1" applyAlignment="1">
      <alignment horizontal="center" wrapText="1"/>
    </xf>
    <xf numFmtId="0" fontId="8" fillId="0" borderId="9" xfId="7" applyFont="1" applyBorder="1" applyAlignment="1">
      <alignment horizontal="center" wrapText="1"/>
    </xf>
    <xf numFmtId="0" fontId="1" fillId="0" borderId="1" xfId="7" applyFont="1" applyBorder="1" applyAlignment="1">
      <alignment horizontal="justify" wrapText="1"/>
    </xf>
    <xf numFmtId="166" fontId="1" fillId="3" borderId="2" xfId="7" applyNumberFormat="1" applyFont="1" applyFill="1" applyBorder="1" applyAlignment="1">
      <alignment horizontal="center" wrapText="1"/>
    </xf>
    <xf numFmtId="166" fontId="1" fillId="3" borderId="9" xfId="7" applyNumberFormat="1" applyFont="1" applyFill="1" applyBorder="1" applyAlignment="1">
      <alignment horizontal="center" wrapText="1"/>
    </xf>
    <xf numFmtId="166" fontId="1" fillId="0" borderId="2" xfId="7" applyNumberFormat="1" applyFont="1" applyBorder="1" applyAlignment="1">
      <alignment horizontal="center" wrapText="1"/>
    </xf>
    <xf numFmtId="166" fontId="1" fillId="0" borderId="9" xfId="7" applyNumberFormat="1" applyFont="1" applyBorder="1" applyAlignment="1">
      <alignment horizontal="center" wrapText="1"/>
    </xf>
    <xf numFmtId="3" fontId="1" fillId="0" borderId="0" xfId="6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</cellXfs>
  <cellStyles count="15">
    <cellStyle name="Обычный" xfId="0" builtinId="0"/>
    <cellStyle name="Обычный 12" xfId="1"/>
    <cellStyle name="Обычный 13 10" xfId="2"/>
    <cellStyle name="Обычный 13 4 3 2" xfId="3"/>
    <cellStyle name="Обычный 20" xfId="4"/>
    <cellStyle name="Обычный_к думе 2009-2011 г. 2" xfId="5"/>
    <cellStyle name="Обычный_Лист1" xfId="6"/>
    <cellStyle name="Обычный_прил.3,5,7  к реш.  Расходы 2009-2011" xfId="7"/>
    <cellStyle name="Обычный_прил.4,6,8-11 к реш.  Расходы 2009-2011" xfId="8"/>
    <cellStyle name="Процентный" xfId="9" builtinId="5"/>
    <cellStyle name="Процентный 2" xfId="10"/>
    <cellStyle name="Финансовый 2" xfId="11"/>
    <cellStyle name="Финансовый 2 2" xfId="12"/>
    <cellStyle name="Финансовый 2 2 2" xfId="13"/>
    <cellStyle name="Финансовый 2 3" xfId="1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 tint="-0.14999847407452621"/>
    <pageSetUpPr fitToPage="1"/>
  </sheetPr>
  <dimension ref="A1:M57"/>
  <sheetViews>
    <sheetView zoomScaleNormal="100" workbookViewId="0">
      <selection activeCell="E4" sqref="E4"/>
    </sheetView>
  </sheetViews>
  <sheetFormatPr defaultRowHeight="15.75"/>
  <cols>
    <col min="1" max="1" width="23.85546875" style="3" customWidth="1"/>
    <col min="2" max="2" width="68.140625" style="3" customWidth="1"/>
    <col min="3" max="3" width="13.85546875" style="3" hidden="1" customWidth="1"/>
    <col min="4" max="4" width="16.140625" style="3" hidden="1" customWidth="1"/>
    <col min="5" max="5" width="16.7109375" style="3" customWidth="1"/>
    <col min="6" max="6" width="14" style="3" hidden="1" customWidth="1"/>
    <col min="7" max="7" width="12.5703125" style="3" hidden="1" customWidth="1"/>
    <col min="8" max="8" width="16.42578125" style="3" customWidth="1"/>
    <col min="9" max="9" width="13.85546875" style="3" hidden="1" customWidth="1"/>
    <col min="10" max="10" width="12.28515625" style="3" hidden="1" customWidth="1"/>
    <col min="11" max="11" width="16.42578125" style="3" customWidth="1"/>
    <col min="12" max="16384" width="9.140625" style="3"/>
  </cols>
  <sheetData>
    <row r="1" spans="1:13" ht="17.25" customHeight="1">
      <c r="E1" s="24" t="s">
        <v>102</v>
      </c>
      <c r="G1" s="24"/>
      <c r="H1" s="24"/>
      <c r="I1" s="24"/>
      <c r="J1" s="24"/>
      <c r="K1" s="24"/>
    </row>
    <row r="2" spans="1:13" ht="17.25" customHeight="1">
      <c r="E2" s="3" t="s">
        <v>179</v>
      </c>
      <c r="M2" s="155"/>
    </row>
    <row r="3" spans="1:13" ht="17.25" customHeight="1">
      <c r="E3" s="3" t="s">
        <v>180</v>
      </c>
      <c r="M3" s="155"/>
    </row>
    <row r="4" spans="1:13" ht="17.25" customHeight="1">
      <c r="A4" s="156"/>
      <c r="B4" s="156"/>
      <c r="C4" s="156"/>
      <c r="D4" s="156"/>
      <c r="E4" s="3" t="s">
        <v>386</v>
      </c>
      <c r="M4" s="155"/>
    </row>
    <row r="5" spans="1:13">
      <c r="M5" s="155"/>
    </row>
    <row r="6" spans="1:13" ht="35.25" customHeight="1">
      <c r="A6" s="220" t="s">
        <v>366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10"/>
      <c r="M6" s="155"/>
    </row>
    <row r="7" spans="1:1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M7" s="155"/>
    </row>
    <row r="8" spans="1:13" ht="19.5" customHeight="1">
      <c r="C8" s="221"/>
      <c r="D8" s="221"/>
      <c r="E8" s="221"/>
      <c r="F8" s="221"/>
      <c r="K8" s="99" t="s">
        <v>973</v>
      </c>
    </row>
    <row r="9" spans="1:13" s="155" customFormat="1" ht="38.25" customHeight="1">
      <c r="A9" s="103" t="s">
        <v>181</v>
      </c>
      <c r="B9" s="103" t="s">
        <v>63</v>
      </c>
      <c r="C9" s="103" t="s">
        <v>340</v>
      </c>
      <c r="D9" s="103" t="s">
        <v>308</v>
      </c>
      <c r="E9" s="103" t="s">
        <v>976</v>
      </c>
      <c r="F9" s="103" t="s">
        <v>364</v>
      </c>
      <c r="G9" s="103" t="s">
        <v>308</v>
      </c>
      <c r="H9" s="103" t="s">
        <v>7</v>
      </c>
      <c r="I9" s="103" t="s">
        <v>365</v>
      </c>
      <c r="J9" s="103" t="s">
        <v>308</v>
      </c>
      <c r="K9" s="103" t="s">
        <v>105</v>
      </c>
    </row>
    <row r="10" spans="1:13" s="155" customFormat="1">
      <c r="A10" s="104" t="s">
        <v>791</v>
      </c>
      <c r="B10" s="104" t="s">
        <v>792</v>
      </c>
      <c r="C10" s="209" t="s">
        <v>334</v>
      </c>
      <c r="D10" s="209" t="s">
        <v>335</v>
      </c>
      <c r="E10" s="104" t="s">
        <v>852</v>
      </c>
      <c r="F10" s="209" t="s">
        <v>336</v>
      </c>
      <c r="G10" s="209" t="s">
        <v>337</v>
      </c>
      <c r="H10" s="104" t="s">
        <v>793</v>
      </c>
      <c r="I10" s="209" t="s">
        <v>338</v>
      </c>
      <c r="J10" s="209" t="s">
        <v>339</v>
      </c>
      <c r="K10" s="104" t="s">
        <v>964</v>
      </c>
    </row>
    <row r="11" spans="1:13" ht="20.25" customHeight="1">
      <c r="A11" s="113" t="s">
        <v>363</v>
      </c>
      <c r="B11" s="206" t="s">
        <v>64</v>
      </c>
      <c r="C11" s="75">
        <f>C12+C14+C16+C20+C23+C26+C35+C37+C40+C45+C46</f>
        <v>1683839.3</v>
      </c>
      <c r="D11" s="183">
        <f>D12+D20</f>
        <v>35000</v>
      </c>
      <c r="E11" s="183">
        <f>C11+D11</f>
        <v>1718839.3</v>
      </c>
      <c r="F11" s="75">
        <f>F12+F14+F16+F20+F23+F26+F35+F37+F40+F45+F46</f>
        <v>1771524.1</v>
      </c>
      <c r="G11" s="75">
        <v>0</v>
      </c>
      <c r="H11" s="75">
        <f>H12+H14+H16+H20+H23+H26+H35+H37+H40+H45+H46</f>
        <v>1771524.1</v>
      </c>
      <c r="I11" s="75">
        <f>I12+I14+I16+I20+I23+I26+I35+I37+I40+I45+I46</f>
        <v>1821303.5</v>
      </c>
      <c r="J11" s="75">
        <v>0</v>
      </c>
      <c r="K11" s="75">
        <f>K12+K14+K16+K20+K23+K26+K35+K37+K40+K45+K46</f>
        <v>1821303.5</v>
      </c>
    </row>
    <row r="12" spans="1:13" ht="21.75" customHeight="1">
      <c r="A12" s="113" t="s">
        <v>362</v>
      </c>
      <c r="B12" s="206" t="s">
        <v>182</v>
      </c>
      <c r="C12" s="75">
        <v>1084392</v>
      </c>
      <c r="D12" s="75">
        <f>D13</f>
        <v>25000</v>
      </c>
      <c r="E12" s="75">
        <f>C12+D12</f>
        <v>1109392</v>
      </c>
      <c r="F12" s="75">
        <f>F13</f>
        <v>1179414</v>
      </c>
      <c r="G12" s="75">
        <v>0</v>
      </c>
      <c r="H12" s="75">
        <f>H13</f>
        <v>1179414</v>
      </c>
      <c r="I12" s="75">
        <f>I13</f>
        <v>1234040</v>
      </c>
      <c r="J12" s="75">
        <v>0</v>
      </c>
      <c r="K12" s="75">
        <f>K13</f>
        <v>1234040</v>
      </c>
    </row>
    <row r="13" spans="1:13" ht="20.25" customHeight="1">
      <c r="A13" s="115" t="s">
        <v>183</v>
      </c>
      <c r="B13" s="149" t="s">
        <v>184</v>
      </c>
      <c r="C13" s="76">
        <v>1084392</v>
      </c>
      <c r="D13" s="174">
        <v>25000</v>
      </c>
      <c r="E13" s="174">
        <f>C13+D13</f>
        <v>1109392</v>
      </c>
      <c r="F13" s="76">
        <f>1184414-5000</f>
        <v>1179414</v>
      </c>
      <c r="G13" s="76">
        <v>0</v>
      </c>
      <c r="H13" s="76">
        <f>1184414-5000</f>
        <v>1179414</v>
      </c>
      <c r="I13" s="76">
        <f>1215976+18064</f>
        <v>1234040</v>
      </c>
      <c r="J13" s="76">
        <v>0</v>
      </c>
      <c r="K13" s="76">
        <f>1215976+18064</f>
        <v>1234040</v>
      </c>
    </row>
    <row r="14" spans="1:13" ht="33" customHeight="1">
      <c r="A14" s="113" t="s">
        <v>361</v>
      </c>
      <c r="B14" s="206" t="s">
        <v>185</v>
      </c>
      <c r="C14" s="75">
        <v>21962.799999999999</v>
      </c>
      <c r="D14" s="75">
        <v>0</v>
      </c>
      <c r="E14" s="75">
        <f t="shared" ref="E14:E49" si="0">C14+D14</f>
        <v>21962.799999999999</v>
      </c>
      <c r="F14" s="75">
        <v>21962.799999999999</v>
      </c>
      <c r="G14" s="75">
        <v>0</v>
      </c>
      <c r="H14" s="75">
        <v>21962.799999999999</v>
      </c>
      <c r="I14" s="75">
        <v>21962.799999999999</v>
      </c>
      <c r="J14" s="75">
        <v>0</v>
      </c>
      <c r="K14" s="75">
        <v>21962.799999999999</v>
      </c>
    </row>
    <row r="15" spans="1:13" ht="31.5" customHeight="1">
      <c r="A15" s="115" t="s">
        <v>186</v>
      </c>
      <c r="B15" s="149" t="s">
        <v>187</v>
      </c>
      <c r="C15" s="76">
        <v>21962.799999999999</v>
      </c>
      <c r="D15" s="76"/>
      <c r="E15" s="76">
        <f t="shared" si="0"/>
        <v>21962.799999999999</v>
      </c>
      <c r="F15" s="76">
        <v>21962.799999999999</v>
      </c>
      <c r="G15" s="76"/>
      <c r="H15" s="76">
        <v>21962.799999999999</v>
      </c>
      <c r="I15" s="76">
        <v>21962.799999999999</v>
      </c>
      <c r="J15" s="76"/>
      <c r="K15" s="76">
        <v>21962.799999999999</v>
      </c>
    </row>
    <row r="16" spans="1:13" ht="22.5" customHeight="1">
      <c r="A16" s="113" t="s">
        <v>360</v>
      </c>
      <c r="B16" s="206" t="s">
        <v>188</v>
      </c>
      <c r="C16" s="75">
        <f>C17+C18+C19</f>
        <v>174253</v>
      </c>
      <c r="D16" s="75">
        <v>0</v>
      </c>
      <c r="E16" s="75">
        <f t="shared" si="0"/>
        <v>174253</v>
      </c>
      <c r="F16" s="75">
        <f>F17+F18+F19</f>
        <v>182257</v>
      </c>
      <c r="G16" s="75">
        <v>0</v>
      </c>
      <c r="H16" s="75">
        <f>H17+H18+H19</f>
        <v>182257</v>
      </c>
      <c r="I16" s="75">
        <f>I17+I18+I19</f>
        <v>182257</v>
      </c>
      <c r="J16" s="75">
        <v>0</v>
      </c>
      <c r="K16" s="75">
        <f>K17+K18+K19</f>
        <v>182257</v>
      </c>
    </row>
    <row r="17" spans="1:11" ht="31.5" customHeight="1">
      <c r="A17" s="115" t="s">
        <v>359</v>
      </c>
      <c r="B17" s="207" t="s">
        <v>189</v>
      </c>
      <c r="C17" s="76">
        <v>155200</v>
      </c>
      <c r="D17" s="76"/>
      <c r="E17" s="76">
        <f t="shared" si="0"/>
        <v>155200</v>
      </c>
      <c r="F17" s="76">
        <v>163204</v>
      </c>
      <c r="G17" s="76"/>
      <c r="H17" s="76">
        <v>163204</v>
      </c>
      <c r="I17" s="76">
        <v>163204</v>
      </c>
      <c r="J17" s="76"/>
      <c r="K17" s="76">
        <v>163204</v>
      </c>
    </row>
    <row r="18" spans="1:11" ht="20.25" customHeight="1">
      <c r="A18" s="115" t="s">
        <v>358</v>
      </c>
      <c r="B18" s="149" t="s">
        <v>190</v>
      </c>
      <c r="C18" s="76">
        <v>153</v>
      </c>
      <c r="D18" s="76"/>
      <c r="E18" s="76">
        <f t="shared" si="0"/>
        <v>153</v>
      </c>
      <c r="F18" s="76">
        <v>153</v>
      </c>
      <c r="G18" s="76"/>
      <c r="H18" s="76">
        <v>153</v>
      </c>
      <c r="I18" s="76">
        <v>153</v>
      </c>
      <c r="J18" s="76"/>
      <c r="K18" s="76">
        <v>153</v>
      </c>
    </row>
    <row r="19" spans="1:11" ht="31.5" customHeight="1">
      <c r="A19" s="115" t="s">
        <v>191</v>
      </c>
      <c r="B19" s="149" t="s">
        <v>192</v>
      </c>
      <c r="C19" s="76">
        <v>18900</v>
      </c>
      <c r="D19" s="75">
        <v>0</v>
      </c>
      <c r="E19" s="76">
        <f t="shared" si="0"/>
        <v>18900</v>
      </c>
      <c r="F19" s="76">
        <v>18900</v>
      </c>
      <c r="G19" s="75">
        <v>0</v>
      </c>
      <c r="H19" s="76">
        <v>18900</v>
      </c>
      <c r="I19" s="76">
        <v>18900</v>
      </c>
      <c r="J19" s="75">
        <v>0</v>
      </c>
      <c r="K19" s="76">
        <v>18900</v>
      </c>
    </row>
    <row r="20" spans="1:11" ht="18.75" customHeight="1">
      <c r="A20" s="113" t="s">
        <v>357</v>
      </c>
      <c r="B20" s="206" t="s">
        <v>193</v>
      </c>
      <c r="C20" s="75">
        <f>C21+C22</f>
        <v>169322</v>
      </c>
      <c r="D20" s="75">
        <f>D21</f>
        <v>10000</v>
      </c>
      <c r="E20" s="75">
        <f t="shared" si="0"/>
        <v>179322</v>
      </c>
      <c r="F20" s="75">
        <f>F21+F22</f>
        <v>169322</v>
      </c>
      <c r="G20" s="76">
        <v>0</v>
      </c>
      <c r="H20" s="75">
        <f>H21+H22</f>
        <v>169322</v>
      </c>
      <c r="I20" s="75">
        <f>I21+I22</f>
        <v>169322</v>
      </c>
      <c r="J20" s="76">
        <v>0</v>
      </c>
      <c r="K20" s="75">
        <f>K21+K22</f>
        <v>169322</v>
      </c>
    </row>
    <row r="21" spans="1:11" ht="18.75" customHeight="1">
      <c r="A21" s="115" t="s">
        <v>194</v>
      </c>
      <c r="B21" s="149" t="s">
        <v>195</v>
      </c>
      <c r="C21" s="76">
        <v>65980</v>
      </c>
      <c r="D21" s="174">
        <v>10000</v>
      </c>
      <c r="E21" s="174">
        <f t="shared" si="0"/>
        <v>75980</v>
      </c>
      <c r="F21" s="76">
        <v>65980</v>
      </c>
      <c r="G21" s="76">
        <v>0</v>
      </c>
      <c r="H21" s="76">
        <v>65980</v>
      </c>
      <c r="I21" s="76">
        <v>65980</v>
      </c>
      <c r="J21" s="76">
        <v>0</v>
      </c>
      <c r="K21" s="76">
        <v>65980</v>
      </c>
    </row>
    <row r="22" spans="1:11" ht="15.75" customHeight="1">
      <c r="A22" s="115" t="s">
        <v>196</v>
      </c>
      <c r="B22" s="149" t="s">
        <v>197</v>
      </c>
      <c r="C22" s="76">
        <v>103342</v>
      </c>
      <c r="D22" s="76"/>
      <c r="E22" s="76">
        <f t="shared" si="0"/>
        <v>103342</v>
      </c>
      <c r="F22" s="76">
        <v>103342</v>
      </c>
      <c r="G22" s="76"/>
      <c r="H22" s="76">
        <v>103342</v>
      </c>
      <c r="I22" s="76">
        <v>103342</v>
      </c>
      <c r="J22" s="76"/>
      <c r="K22" s="76">
        <v>103342</v>
      </c>
    </row>
    <row r="23" spans="1:11" ht="15.75" customHeight="1">
      <c r="A23" s="113" t="s">
        <v>356</v>
      </c>
      <c r="B23" s="206" t="s">
        <v>198</v>
      </c>
      <c r="C23" s="75">
        <f>C24+C25</f>
        <v>17010</v>
      </c>
      <c r="D23" s="75">
        <v>0</v>
      </c>
      <c r="E23" s="76">
        <f t="shared" si="0"/>
        <v>17010</v>
      </c>
      <c r="F23" s="75">
        <f>F24+F25</f>
        <v>17010</v>
      </c>
      <c r="G23" s="75">
        <v>0</v>
      </c>
      <c r="H23" s="75">
        <f>H24+H25</f>
        <v>17010</v>
      </c>
      <c r="I23" s="75">
        <f>I24+I25</f>
        <v>17010</v>
      </c>
      <c r="J23" s="75">
        <v>0</v>
      </c>
      <c r="K23" s="75">
        <f>K24+K25</f>
        <v>17010</v>
      </c>
    </row>
    <row r="24" spans="1:11" ht="30" customHeight="1">
      <c r="A24" s="115" t="s">
        <v>199</v>
      </c>
      <c r="B24" s="149" t="s">
        <v>200</v>
      </c>
      <c r="C24" s="76">
        <v>17000</v>
      </c>
      <c r="D24" s="76"/>
      <c r="E24" s="76">
        <f t="shared" si="0"/>
        <v>17000</v>
      </c>
      <c r="F24" s="76">
        <v>17000</v>
      </c>
      <c r="G24" s="76"/>
      <c r="H24" s="76">
        <v>17000</v>
      </c>
      <c r="I24" s="76">
        <v>17000</v>
      </c>
      <c r="J24" s="76"/>
      <c r="K24" s="76">
        <v>17000</v>
      </c>
    </row>
    <row r="25" spans="1:11" ht="32.25" customHeight="1">
      <c r="A25" s="115" t="s">
        <v>201</v>
      </c>
      <c r="B25" s="149" t="s">
        <v>202</v>
      </c>
      <c r="C25" s="76">
        <v>10</v>
      </c>
      <c r="D25" s="76"/>
      <c r="E25" s="76">
        <f t="shared" si="0"/>
        <v>10</v>
      </c>
      <c r="F25" s="76">
        <v>10</v>
      </c>
      <c r="G25" s="76"/>
      <c r="H25" s="76">
        <v>10</v>
      </c>
      <c r="I25" s="76">
        <v>10</v>
      </c>
      <c r="J25" s="76"/>
      <c r="K25" s="76">
        <v>10</v>
      </c>
    </row>
    <row r="26" spans="1:11" ht="46.5" customHeight="1">
      <c r="A26" s="113" t="s">
        <v>355</v>
      </c>
      <c r="B26" s="206" t="s">
        <v>203</v>
      </c>
      <c r="C26" s="75">
        <f>C28+C29+C30+C31+C32+C33+C27</f>
        <v>168119.5</v>
      </c>
      <c r="D26" s="75">
        <f>D34</f>
        <v>2480.1</v>
      </c>
      <c r="E26" s="75">
        <f t="shared" si="0"/>
        <v>170599.6</v>
      </c>
      <c r="F26" s="75">
        <f>F28+F29+F30+F31+F32+F33+F27</f>
        <v>161614</v>
      </c>
      <c r="G26" s="75">
        <f>G34</f>
        <v>2379.3000000000002</v>
      </c>
      <c r="H26" s="75">
        <f>F26+G26</f>
        <v>163993.29999999999</v>
      </c>
      <c r="I26" s="75">
        <f>I28+I29+I30+I31+I32+I33+I27</f>
        <v>159632</v>
      </c>
      <c r="J26" s="75">
        <f>J34</f>
        <v>2002.7</v>
      </c>
      <c r="K26" s="75">
        <f>I26+J26</f>
        <v>161634.70000000001</v>
      </c>
    </row>
    <row r="27" spans="1:11" ht="48.75" customHeight="1">
      <c r="A27" s="115" t="s">
        <v>354</v>
      </c>
      <c r="B27" s="208" t="s">
        <v>204</v>
      </c>
      <c r="C27" s="76">
        <v>1128.3</v>
      </c>
      <c r="D27" s="75"/>
      <c r="E27" s="76">
        <f t="shared" si="0"/>
        <v>1128.3</v>
      </c>
      <c r="F27" s="76">
        <v>264</v>
      </c>
      <c r="G27" s="75">
        <v>0</v>
      </c>
      <c r="H27" s="76">
        <v>264</v>
      </c>
      <c r="I27" s="76">
        <v>282</v>
      </c>
      <c r="J27" s="75">
        <v>0</v>
      </c>
      <c r="K27" s="76">
        <v>282</v>
      </c>
    </row>
    <row r="28" spans="1:11" ht="78.75">
      <c r="A28" s="115" t="s">
        <v>205</v>
      </c>
      <c r="B28" s="149" t="s">
        <v>206</v>
      </c>
      <c r="C28" s="76">
        <v>121000</v>
      </c>
      <c r="D28" s="76"/>
      <c r="E28" s="76">
        <f t="shared" si="0"/>
        <v>121000</v>
      </c>
      <c r="F28" s="76">
        <v>121000</v>
      </c>
      <c r="G28" s="76"/>
      <c r="H28" s="76">
        <v>121000</v>
      </c>
      <c r="I28" s="76">
        <v>121000</v>
      </c>
      <c r="J28" s="76"/>
      <c r="K28" s="76">
        <v>121000</v>
      </c>
    </row>
    <row r="29" spans="1:11" ht="78.75">
      <c r="A29" s="115" t="s">
        <v>353</v>
      </c>
      <c r="B29" s="149" t="s">
        <v>207</v>
      </c>
      <c r="C29" s="76">
        <v>10750</v>
      </c>
      <c r="D29" s="76"/>
      <c r="E29" s="76">
        <f t="shared" si="0"/>
        <v>10750</v>
      </c>
      <c r="F29" s="76">
        <v>10750</v>
      </c>
      <c r="G29" s="76"/>
      <c r="H29" s="76">
        <v>10750</v>
      </c>
      <c r="I29" s="76">
        <v>10750</v>
      </c>
      <c r="J29" s="76"/>
      <c r="K29" s="76">
        <v>10750</v>
      </c>
    </row>
    <row r="30" spans="1:11" ht="31.5" customHeight="1">
      <c r="A30" s="115" t="s">
        <v>208</v>
      </c>
      <c r="B30" s="149" t="s">
        <v>209</v>
      </c>
      <c r="C30" s="76">
        <v>8000</v>
      </c>
      <c r="D30" s="76"/>
      <c r="E30" s="76">
        <f t="shared" si="0"/>
        <v>8000</v>
      </c>
      <c r="F30" s="76">
        <v>5600</v>
      </c>
      <c r="G30" s="76"/>
      <c r="H30" s="76">
        <v>5600</v>
      </c>
      <c r="I30" s="76">
        <v>4800</v>
      </c>
      <c r="J30" s="76"/>
      <c r="K30" s="76">
        <v>4800</v>
      </c>
    </row>
    <row r="31" spans="1:11" ht="110.25">
      <c r="A31" s="115" t="s">
        <v>352</v>
      </c>
      <c r="B31" s="149" t="s">
        <v>210</v>
      </c>
      <c r="C31" s="76">
        <v>10500</v>
      </c>
      <c r="D31" s="76"/>
      <c r="E31" s="76">
        <f t="shared" si="0"/>
        <v>10500</v>
      </c>
      <c r="F31" s="76">
        <v>9800</v>
      </c>
      <c r="G31" s="76"/>
      <c r="H31" s="76">
        <v>9800</v>
      </c>
      <c r="I31" s="76">
        <v>7800</v>
      </c>
      <c r="J31" s="76"/>
      <c r="K31" s="76">
        <v>7800</v>
      </c>
    </row>
    <row r="32" spans="1:11" ht="47.25" customHeight="1">
      <c r="A32" s="115" t="s">
        <v>211</v>
      </c>
      <c r="B32" s="149" t="s">
        <v>212</v>
      </c>
      <c r="C32" s="76">
        <v>3541.2</v>
      </c>
      <c r="D32" s="76"/>
      <c r="E32" s="76">
        <f t="shared" si="0"/>
        <v>3541.2</v>
      </c>
      <c r="F32" s="76">
        <v>600</v>
      </c>
      <c r="G32" s="76"/>
      <c r="H32" s="76">
        <v>600</v>
      </c>
      <c r="I32" s="76">
        <v>900</v>
      </c>
      <c r="J32" s="76"/>
      <c r="K32" s="76">
        <v>900</v>
      </c>
    </row>
    <row r="33" spans="1:11" ht="78.75">
      <c r="A33" s="115" t="s">
        <v>213</v>
      </c>
      <c r="B33" s="149" t="s">
        <v>214</v>
      </c>
      <c r="C33" s="76">
        <v>13200</v>
      </c>
      <c r="D33" s="76"/>
      <c r="E33" s="76">
        <f t="shared" si="0"/>
        <v>13200</v>
      </c>
      <c r="F33" s="76">
        <v>13600</v>
      </c>
      <c r="G33" s="76"/>
      <c r="H33" s="76">
        <v>13600</v>
      </c>
      <c r="I33" s="76">
        <v>14100</v>
      </c>
      <c r="J33" s="76"/>
      <c r="K33" s="76">
        <v>14100</v>
      </c>
    </row>
    <row r="34" spans="1:11" ht="95.25" customHeight="1">
      <c r="A34" s="19" t="s">
        <v>322</v>
      </c>
      <c r="B34" s="213" t="s">
        <v>323</v>
      </c>
      <c r="C34" s="173">
        <v>0</v>
      </c>
      <c r="D34" s="175">
        <v>2480.1</v>
      </c>
      <c r="E34" s="175">
        <f>D34</f>
        <v>2480.1</v>
      </c>
      <c r="F34" s="173">
        <v>0</v>
      </c>
      <c r="G34" s="175">
        <v>2379.3000000000002</v>
      </c>
      <c r="H34" s="175">
        <f>G34</f>
        <v>2379.3000000000002</v>
      </c>
      <c r="I34" s="173">
        <v>0</v>
      </c>
      <c r="J34" s="175">
        <v>2002.7</v>
      </c>
      <c r="K34" s="175">
        <f>J34</f>
        <v>2002.7</v>
      </c>
    </row>
    <row r="35" spans="1:11" ht="31.5" customHeight="1">
      <c r="A35" s="113" t="s">
        <v>351</v>
      </c>
      <c r="B35" s="206" t="s">
        <v>215</v>
      </c>
      <c r="C35" s="75">
        <f>C36</f>
        <v>6855</v>
      </c>
      <c r="D35" s="75">
        <v>0</v>
      </c>
      <c r="E35" s="76">
        <f t="shared" si="0"/>
        <v>6855</v>
      </c>
      <c r="F35" s="75">
        <f t="shared" ref="F35:K35" si="1">F36</f>
        <v>6855</v>
      </c>
      <c r="G35" s="75">
        <v>0</v>
      </c>
      <c r="H35" s="75">
        <f t="shared" si="1"/>
        <v>6855</v>
      </c>
      <c r="I35" s="75">
        <f t="shared" si="1"/>
        <v>6855</v>
      </c>
      <c r="J35" s="75">
        <v>0</v>
      </c>
      <c r="K35" s="75">
        <f t="shared" si="1"/>
        <v>6855</v>
      </c>
    </row>
    <row r="36" spans="1:11" ht="19.5" customHeight="1">
      <c r="A36" s="115" t="s">
        <v>216</v>
      </c>
      <c r="B36" s="149" t="s">
        <v>217</v>
      </c>
      <c r="C36" s="76">
        <v>6855</v>
      </c>
      <c r="D36" s="76"/>
      <c r="E36" s="76">
        <f t="shared" si="0"/>
        <v>6855</v>
      </c>
      <c r="F36" s="76">
        <v>6855</v>
      </c>
      <c r="G36" s="76"/>
      <c r="H36" s="76">
        <v>6855</v>
      </c>
      <c r="I36" s="76">
        <v>6855</v>
      </c>
      <c r="J36" s="76"/>
      <c r="K36" s="76">
        <v>6855</v>
      </c>
    </row>
    <row r="37" spans="1:11" ht="31.5" customHeight="1">
      <c r="A37" s="113" t="s">
        <v>350</v>
      </c>
      <c r="B37" s="206" t="s">
        <v>218</v>
      </c>
      <c r="C37" s="75">
        <f>C38+C39</f>
        <v>3140</v>
      </c>
      <c r="D37" s="76"/>
      <c r="E37" s="76">
        <f t="shared" si="0"/>
        <v>3140</v>
      </c>
      <c r="F37" s="75">
        <f>F38+F39</f>
        <v>3140</v>
      </c>
      <c r="G37" s="76"/>
      <c r="H37" s="75">
        <f>H38+H39</f>
        <v>3140</v>
      </c>
      <c r="I37" s="75">
        <f>I38+I39</f>
        <v>3140</v>
      </c>
      <c r="J37" s="76"/>
      <c r="K37" s="75">
        <f>K38+K39</f>
        <v>3140</v>
      </c>
    </row>
    <row r="38" spans="1:11" s="155" customFormat="1" ht="31.5" customHeight="1">
      <c r="A38" s="115" t="s">
        <v>341</v>
      </c>
      <c r="B38" s="149" t="s">
        <v>219</v>
      </c>
      <c r="C38" s="76">
        <v>40</v>
      </c>
      <c r="D38" s="75">
        <v>0</v>
      </c>
      <c r="E38" s="76">
        <f t="shared" si="0"/>
        <v>40</v>
      </c>
      <c r="F38" s="76">
        <v>40</v>
      </c>
      <c r="G38" s="75">
        <v>0</v>
      </c>
      <c r="H38" s="76">
        <v>40</v>
      </c>
      <c r="I38" s="76">
        <v>40</v>
      </c>
      <c r="J38" s="75">
        <v>0</v>
      </c>
      <c r="K38" s="76">
        <v>40</v>
      </c>
    </row>
    <row r="39" spans="1:11" ht="25.5" customHeight="1">
      <c r="A39" s="115" t="s">
        <v>220</v>
      </c>
      <c r="B39" s="149" t="s">
        <v>65</v>
      </c>
      <c r="C39" s="76">
        <v>3100</v>
      </c>
      <c r="D39" s="76"/>
      <c r="E39" s="76">
        <f t="shared" si="0"/>
        <v>3100</v>
      </c>
      <c r="F39" s="76">
        <v>3100</v>
      </c>
      <c r="G39" s="76"/>
      <c r="H39" s="76">
        <v>3100</v>
      </c>
      <c r="I39" s="76">
        <v>3100</v>
      </c>
      <c r="J39" s="76"/>
      <c r="K39" s="76">
        <v>3100</v>
      </c>
    </row>
    <row r="40" spans="1:11" ht="31.5" customHeight="1">
      <c r="A40" s="113" t="s">
        <v>349</v>
      </c>
      <c r="B40" s="206" t="s">
        <v>221</v>
      </c>
      <c r="C40" s="75">
        <f>C41+C42+C43+C44</f>
        <v>17049.7</v>
      </c>
      <c r="D40" s="76"/>
      <c r="E40" s="76">
        <f t="shared" si="0"/>
        <v>17049.7</v>
      </c>
      <c r="F40" s="75">
        <f>F41+F42+F43+F44</f>
        <v>9539</v>
      </c>
      <c r="G40" s="76"/>
      <c r="H40" s="75">
        <f>H41+H42+H43+H44</f>
        <v>9539</v>
      </c>
      <c r="I40" s="75">
        <f>I41+I42+I43+I44</f>
        <v>7050</v>
      </c>
      <c r="J40" s="76"/>
      <c r="K40" s="75">
        <f>K41+K42+K43+K44</f>
        <v>7050</v>
      </c>
    </row>
    <row r="41" spans="1:11" ht="80.25" customHeight="1">
      <c r="A41" s="115" t="s">
        <v>222</v>
      </c>
      <c r="B41" s="149" t="s">
        <v>223</v>
      </c>
      <c r="C41" s="76">
        <v>4040</v>
      </c>
      <c r="D41" s="157"/>
      <c r="E41" s="76">
        <f t="shared" si="0"/>
        <v>4040</v>
      </c>
      <c r="F41" s="76">
        <v>350</v>
      </c>
      <c r="G41" s="75">
        <v>0</v>
      </c>
      <c r="H41" s="76">
        <v>350</v>
      </c>
      <c r="I41" s="76">
        <v>50</v>
      </c>
      <c r="J41" s="75">
        <v>0</v>
      </c>
      <c r="K41" s="76">
        <v>50</v>
      </c>
    </row>
    <row r="42" spans="1:11" ht="47.25" customHeight="1">
      <c r="A42" s="115" t="s">
        <v>224</v>
      </c>
      <c r="B42" s="149" t="s">
        <v>225</v>
      </c>
      <c r="C42" s="76">
        <v>10000</v>
      </c>
      <c r="D42" s="76"/>
      <c r="E42" s="76">
        <f t="shared" si="0"/>
        <v>10000</v>
      </c>
      <c r="F42" s="76">
        <v>5000</v>
      </c>
      <c r="G42" s="76"/>
      <c r="H42" s="76">
        <v>5000</v>
      </c>
      <c r="I42" s="76">
        <v>5000</v>
      </c>
      <c r="J42" s="76"/>
      <c r="K42" s="76">
        <v>5000</v>
      </c>
    </row>
    <row r="43" spans="1:11" ht="47.25">
      <c r="A43" s="214" t="s">
        <v>342</v>
      </c>
      <c r="B43" s="149" t="s">
        <v>226</v>
      </c>
      <c r="C43" s="76">
        <v>9.6999999999999993</v>
      </c>
      <c r="D43" s="158"/>
      <c r="E43" s="76">
        <f t="shared" si="0"/>
        <v>9.6999999999999993</v>
      </c>
      <c r="F43" s="76">
        <v>189</v>
      </c>
      <c r="G43" s="76"/>
      <c r="H43" s="76">
        <v>189</v>
      </c>
      <c r="I43" s="76">
        <v>0</v>
      </c>
      <c r="J43" s="76"/>
      <c r="K43" s="76">
        <v>0</v>
      </c>
    </row>
    <row r="44" spans="1:11" ht="78.75">
      <c r="A44" s="115" t="s">
        <v>343</v>
      </c>
      <c r="B44" s="149" t="s">
        <v>227</v>
      </c>
      <c r="C44" s="76">
        <v>3000</v>
      </c>
      <c r="D44" s="158"/>
      <c r="E44" s="76">
        <f t="shared" si="0"/>
        <v>3000</v>
      </c>
      <c r="F44" s="76">
        <v>4000</v>
      </c>
      <c r="G44" s="76"/>
      <c r="H44" s="76">
        <v>4000</v>
      </c>
      <c r="I44" s="76">
        <v>2000</v>
      </c>
      <c r="J44" s="76"/>
      <c r="K44" s="76">
        <v>2000</v>
      </c>
    </row>
    <row r="45" spans="1:11" ht="22.5" customHeight="1">
      <c r="A45" s="113" t="s">
        <v>348</v>
      </c>
      <c r="B45" s="206" t="s">
        <v>228</v>
      </c>
      <c r="C45" s="75">
        <v>18000</v>
      </c>
      <c r="D45" s="75">
        <v>0</v>
      </c>
      <c r="E45" s="75">
        <f t="shared" si="0"/>
        <v>18000</v>
      </c>
      <c r="F45" s="75">
        <v>18000</v>
      </c>
      <c r="G45" s="75">
        <v>0</v>
      </c>
      <c r="H45" s="75">
        <v>18000</v>
      </c>
      <c r="I45" s="75">
        <v>18000</v>
      </c>
      <c r="J45" s="75">
        <v>0</v>
      </c>
      <c r="K45" s="75">
        <v>18000</v>
      </c>
    </row>
    <row r="46" spans="1:11" ht="28.5" customHeight="1">
      <c r="A46" s="113" t="s">
        <v>347</v>
      </c>
      <c r="B46" s="206" t="s">
        <v>66</v>
      </c>
      <c r="C46" s="75">
        <f>C47+C48+C49</f>
        <v>3735.3</v>
      </c>
      <c r="D46" s="75">
        <f>D47</f>
        <v>-2480.1</v>
      </c>
      <c r="E46" s="75">
        <f t="shared" si="0"/>
        <v>1255.2000000000003</v>
      </c>
      <c r="F46" s="75">
        <f>F47+F48+F49</f>
        <v>2410.3000000000002</v>
      </c>
      <c r="G46" s="75">
        <f>G47</f>
        <v>-2379.3000000000002</v>
      </c>
      <c r="H46" s="75">
        <f>F46+G46</f>
        <v>31</v>
      </c>
      <c r="I46" s="75">
        <f>I47+I48+I49</f>
        <v>2034.7</v>
      </c>
      <c r="J46" s="75">
        <f>J47</f>
        <v>-2002.7</v>
      </c>
      <c r="K46" s="75">
        <f>I46+J46</f>
        <v>32</v>
      </c>
    </row>
    <row r="47" spans="1:11" ht="19.5" customHeight="1">
      <c r="A47" s="115" t="s">
        <v>229</v>
      </c>
      <c r="B47" s="149" t="s">
        <v>230</v>
      </c>
      <c r="C47" s="76">
        <v>2510.1</v>
      </c>
      <c r="D47" s="174">
        <v>-2480.1</v>
      </c>
      <c r="E47" s="174">
        <f t="shared" si="0"/>
        <v>30</v>
      </c>
      <c r="F47" s="76">
        <v>2410.3000000000002</v>
      </c>
      <c r="G47" s="174">
        <v>-2379.3000000000002</v>
      </c>
      <c r="H47" s="76">
        <f>F47+G47</f>
        <v>31</v>
      </c>
      <c r="I47" s="76">
        <v>2034.7</v>
      </c>
      <c r="J47" s="174">
        <v>-2002.7</v>
      </c>
      <c r="K47" s="76">
        <f>I47+J47</f>
        <v>32</v>
      </c>
    </row>
    <row r="48" spans="1:11" ht="31.5" customHeight="1">
      <c r="A48" s="115" t="s">
        <v>344</v>
      </c>
      <c r="B48" s="149" t="s">
        <v>231</v>
      </c>
      <c r="C48" s="76">
        <v>160.5</v>
      </c>
      <c r="D48" s="75">
        <v>0</v>
      </c>
      <c r="E48" s="76">
        <f t="shared" si="0"/>
        <v>160.5</v>
      </c>
      <c r="F48" s="76">
        <v>0</v>
      </c>
      <c r="G48" s="75">
        <v>0</v>
      </c>
      <c r="H48" s="76">
        <v>0</v>
      </c>
      <c r="I48" s="76">
        <v>0</v>
      </c>
      <c r="J48" s="75">
        <v>0</v>
      </c>
      <c r="K48" s="76">
        <v>0</v>
      </c>
    </row>
    <row r="49" spans="1:11" ht="26.25" customHeight="1">
      <c r="A49" s="115" t="s">
        <v>345</v>
      </c>
      <c r="B49" s="149" t="s">
        <v>67</v>
      </c>
      <c r="C49" s="76">
        <v>1064.7</v>
      </c>
      <c r="D49" s="75">
        <v>0</v>
      </c>
      <c r="E49" s="76">
        <f t="shared" si="0"/>
        <v>1064.7</v>
      </c>
      <c r="F49" s="76">
        <v>0</v>
      </c>
      <c r="G49" s="75">
        <v>0</v>
      </c>
      <c r="H49" s="76">
        <v>0</v>
      </c>
      <c r="I49" s="76">
        <v>0</v>
      </c>
      <c r="J49" s="75">
        <v>0</v>
      </c>
      <c r="K49" s="76">
        <v>0</v>
      </c>
    </row>
    <row r="50" spans="1:11" ht="27" customHeight="1">
      <c r="A50" s="113" t="s">
        <v>68</v>
      </c>
      <c r="B50" s="206" t="s">
        <v>69</v>
      </c>
      <c r="C50" s="75">
        <v>3005024.2</v>
      </c>
      <c r="D50" s="75">
        <f>D51</f>
        <v>139858.40000000002</v>
      </c>
      <c r="E50" s="75">
        <f t="shared" ref="E50:E56" si="2">C50+D50</f>
        <v>3144882.6</v>
      </c>
      <c r="F50" s="75">
        <v>1812960.9</v>
      </c>
      <c r="G50" s="75">
        <f>G51</f>
        <v>44949.700000000004</v>
      </c>
      <c r="H50" s="75">
        <f t="shared" ref="H50:H56" si="3">F50+G50</f>
        <v>1857910.5999999999</v>
      </c>
      <c r="I50" s="75">
        <v>1715863.7</v>
      </c>
      <c r="J50" s="75">
        <f>J51</f>
        <v>324.09999999999997</v>
      </c>
      <c r="K50" s="75">
        <f t="shared" ref="K50:K56" si="4">I50+J50</f>
        <v>1716187.8</v>
      </c>
    </row>
    <row r="51" spans="1:11" ht="33.75" customHeight="1">
      <c r="A51" s="113" t="s">
        <v>70</v>
      </c>
      <c r="B51" s="206" t="s">
        <v>71</v>
      </c>
      <c r="C51" s="75">
        <f>C52+C53+C54+C55</f>
        <v>3001974.1999999997</v>
      </c>
      <c r="D51" s="75">
        <f>D52+D53+D54+D55</f>
        <v>139858.40000000002</v>
      </c>
      <c r="E51" s="75">
        <f t="shared" si="2"/>
        <v>3141832.5999999996</v>
      </c>
      <c r="F51" s="75">
        <f>F52+F53+F54+F55</f>
        <v>1812960.9</v>
      </c>
      <c r="G51" s="75">
        <f>G52+G53+G54+G55</f>
        <v>44949.700000000004</v>
      </c>
      <c r="H51" s="75">
        <f t="shared" si="3"/>
        <v>1857910.5999999999</v>
      </c>
      <c r="I51" s="75">
        <f>I52+I53+I54+I55</f>
        <v>1715863.7000000002</v>
      </c>
      <c r="J51" s="75">
        <f>J52+J53+J54+J55</f>
        <v>324.09999999999997</v>
      </c>
      <c r="K51" s="75">
        <f t="shared" si="4"/>
        <v>1716187.8000000003</v>
      </c>
    </row>
    <row r="52" spans="1:11" ht="21" customHeight="1">
      <c r="A52" s="115" t="s">
        <v>232</v>
      </c>
      <c r="B52" s="149" t="s">
        <v>72</v>
      </c>
      <c r="C52" s="76">
        <v>183415.5</v>
      </c>
      <c r="D52" s="159"/>
      <c r="E52" s="76">
        <f t="shared" si="2"/>
        <v>183415.5</v>
      </c>
      <c r="F52" s="76">
        <v>154670.29999999999</v>
      </c>
      <c r="G52" s="159"/>
      <c r="H52" s="76">
        <f t="shared" si="3"/>
        <v>154670.29999999999</v>
      </c>
      <c r="I52" s="76">
        <v>103824.1</v>
      </c>
      <c r="J52" s="159"/>
      <c r="K52" s="76">
        <f t="shared" si="4"/>
        <v>103824.1</v>
      </c>
    </row>
    <row r="53" spans="1:11" ht="35.25" customHeight="1">
      <c r="A53" s="115" t="s">
        <v>233</v>
      </c>
      <c r="B53" s="149" t="s">
        <v>234</v>
      </c>
      <c r="C53" s="76">
        <v>1233777.8999999999</v>
      </c>
      <c r="D53" s="176">
        <v>140755.20000000001</v>
      </c>
      <c r="E53" s="174">
        <f t="shared" si="2"/>
        <v>1374533.0999999999</v>
      </c>
      <c r="F53" s="76">
        <v>153565.5</v>
      </c>
      <c r="G53" s="176">
        <v>45007.9</v>
      </c>
      <c r="H53" s="174">
        <f t="shared" si="3"/>
        <v>198573.4</v>
      </c>
      <c r="I53" s="76">
        <v>129941</v>
      </c>
      <c r="J53" s="182">
        <v>7.9</v>
      </c>
      <c r="K53" s="174">
        <f t="shared" si="4"/>
        <v>129948.9</v>
      </c>
    </row>
    <row r="54" spans="1:11" ht="21" customHeight="1">
      <c r="A54" s="115" t="s">
        <v>235</v>
      </c>
      <c r="B54" s="149" t="s">
        <v>73</v>
      </c>
      <c r="C54" s="76">
        <v>1343189.5</v>
      </c>
      <c r="D54" s="176">
        <v>-896.8</v>
      </c>
      <c r="E54" s="174">
        <f t="shared" si="2"/>
        <v>1342292.7</v>
      </c>
      <c r="F54" s="76">
        <v>1346389.9</v>
      </c>
      <c r="G54" s="176">
        <v>-58.2</v>
      </c>
      <c r="H54" s="174">
        <f t="shared" si="3"/>
        <v>1346331.7</v>
      </c>
      <c r="I54" s="76">
        <v>1337389.6000000001</v>
      </c>
      <c r="J54" s="182">
        <v>316.2</v>
      </c>
      <c r="K54" s="174">
        <f t="shared" si="4"/>
        <v>1337705.8</v>
      </c>
    </row>
    <row r="55" spans="1:11" ht="25.5" customHeight="1">
      <c r="A55" s="115" t="s">
        <v>346</v>
      </c>
      <c r="B55" s="149" t="s">
        <v>74</v>
      </c>
      <c r="C55" s="76">
        <v>241591.3</v>
      </c>
      <c r="D55" s="160"/>
      <c r="E55" s="76">
        <f t="shared" si="2"/>
        <v>241591.3</v>
      </c>
      <c r="F55" s="76">
        <v>158335.20000000001</v>
      </c>
      <c r="G55" s="160"/>
      <c r="H55" s="76">
        <f t="shared" si="3"/>
        <v>158335.20000000001</v>
      </c>
      <c r="I55" s="76">
        <v>144709</v>
      </c>
      <c r="J55" s="160"/>
      <c r="K55" s="76">
        <f t="shared" si="4"/>
        <v>144709</v>
      </c>
    </row>
    <row r="56" spans="1:11" ht="27" customHeight="1">
      <c r="A56" s="215"/>
      <c r="B56" s="206" t="s">
        <v>75</v>
      </c>
      <c r="C56" s="75">
        <v>4688863.5</v>
      </c>
      <c r="D56" s="183">
        <f>D11+D50</f>
        <v>174858.40000000002</v>
      </c>
      <c r="E56" s="183">
        <f t="shared" si="2"/>
        <v>4863721.9000000004</v>
      </c>
      <c r="F56" s="75">
        <v>3584485</v>
      </c>
      <c r="G56" s="183">
        <f>G11+G50</f>
        <v>44949.700000000004</v>
      </c>
      <c r="H56" s="183">
        <f t="shared" si="3"/>
        <v>3629434.7</v>
      </c>
      <c r="I56" s="75">
        <v>3537167.2</v>
      </c>
      <c r="J56" s="183">
        <f>J11+J50</f>
        <v>324.09999999999997</v>
      </c>
      <c r="K56" s="183">
        <f t="shared" si="4"/>
        <v>3537491.3000000003</v>
      </c>
    </row>
    <row r="57" spans="1:11">
      <c r="C57" s="88"/>
      <c r="D57" s="88"/>
      <c r="E57" s="88"/>
      <c r="F57" s="88"/>
      <c r="G57" s="88"/>
      <c r="H57" s="88"/>
      <c r="I57" s="88"/>
      <c r="J57" s="88"/>
      <c r="K57" s="88"/>
    </row>
  </sheetData>
  <mergeCells count="2">
    <mergeCell ref="A6:K6"/>
    <mergeCell ref="C8:F8"/>
  </mergeCells>
  <phoneticPr fontId="0" type="noConversion"/>
  <pageMargins left="0.39370078740157483" right="0.39370078740157483" top="0.98425196850393704" bottom="0.47244094488188981" header="0.31496062992125984" footer="0.31496062992125984"/>
  <pageSetup paperSize="9" fitToHeight="5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96"/>
  <sheetViews>
    <sheetView zoomScaleNormal="100" workbookViewId="0">
      <selection activeCell="F4" sqref="F4"/>
    </sheetView>
  </sheetViews>
  <sheetFormatPr defaultRowHeight="12.75" outlineLevelRow="7"/>
  <cols>
    <col min="1" max="1" width="15.7109375" style="47" customWidth="1"/>
    <col min="2" max="2" width="6.7109375" style="47" customWidth="1"/>
    <col min="3" max="3" width="81.42578125" style="74" customWidth="1"/>
    <col min="4" max="5" width="17.28515625" style="47" hidden="1" customWidth="1"/>
    <col min="6" max="6" width="17.28515625" style="47" customWidth="1"/>
    <col min="7" max="8" width="17.85546875" style="47" hidden="1" customWidth="1"/>
    <col min="9" max="9" width="17.85546875" style="47" customWidth="1"/>
    <col min="10" max="10" width="17.7109375" style="47" hidden="1" customWidth="1"/>
    <col min="11" max="11" width="17.28515625" style="47" hidden="1" customWidth="1"/>
    <col min="12" max="12" width="17.28515625" style="47" customWidth="1"/>
    <col min="13" max="16384" width="9.140625" style="47"/>
  </cols>
  <sheetData>
    <row r="1" spans="1:12" s="3" customFormat="1" ht="15.75">
      <c r="A1" s="223"/>
      <c r="B1" s="223"/>
      <c r="C1" s="64"/>
      <c r="F1" s="1" t="s">
        <v>103</v>
      </c>
      <c r="G1" s="1"/>
      <c r="H1" s="1"/>
    </row>
    <row r="2" spans="1:12" s="3" customFormat="1" ht="15.75">
      <c r="C2" s="64"/>
      <c r="F2" s="2" t="s">
        <v>843</v>
      </c>
      <c r="G2" s="2"/>
      <c r="H2" s="2"/>
    </row>
    <row r="3" spans="1:12" s="3" customFormat="1" ht="15.75">
      <c r="A3" s="27"/>
      <c r="B3" s="27"/>
      <c r="C3" s="65"/>
      <c r="D3" s="27"/>
      <c r="E3" s="27"/>
      <c r="F3" s="3" t="s">
        <v>844</v>
      </c>
      <c r="L3" s="27"/>
    </row>
    <row r="4" spans="1:12" s="3" customFormat="1" ht="15.75">
      <c r="A4" s="27"/>
      <c r="B4" s="27"/>
      <c r="C4" s="66"/>
      <c r="D4" s="27"/>
      <c r="E4" s="27"/>
      <c r="F4" s="3" t="s">
        <v>384</v>
      </c>
      <c r="L4" s="27"/>
    </row>
    <row r="5" spans="1:12" s="3" customFormat="1" ht="15.75">
      <c r="A5" s="27"/>
      <c r="B5" s="27"/>
      <c r="C5" s="66"/>
      <c r="D5" s="27"/>
      <c r="E5" s="27"/>
      <c r="F5" s="27"/>
      <c r="K5" s="27"/>
      <c r="L5" s="27"/>
    </row>
    <row r="6" spans="1:12" s="3" customFormat="1" ht="43.5" customHeight="1">
      <c r="A6" s="222" t="s">
        <v>108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</row>
    <row r="7" spans="1:12" s="3" customFormat="1" ht="15.75" customHeight="1">
      <c r="A7" s="222"/>
      <c r="B7" s="222"/>
      <c r="C7" s="222"/>
      <c r="D7" s="222"/>
      <c r="E7" s="222"/>
      <c r="F7" s="222"/>
      <c r="G7" s="222"/>
      <c r="H7" s="222"/>
      <c r="I7" s="222"/>
      <c r="J7" s="222"/>
      <c r="K7" s="79"/>
      <c r="L7" s="79"/>
    </row>
    <row r="8" spans="1:12" s="3" customFormat="1" ht="17.25" customHeight="1">
      <c r="A8" s="40"/>
      <c r="B8" s="40"/>
      <c r="C8" s="67"/>
      <c r="D8" s="67"/>
      <c r="E8" s="152"/>
      <c r="F8" s="152"/>
      <c r="K8" s="152"/>
      <c r="L8" s="3" t="s">
        <v>973</v>
      </c>
    </row>
    <row r="9" spans="1:12" s="69" customFormat="1" ht="48" customHeight="1">
      <c r="A9" s="5" t="s">
        <v>833</v>
      </c>
      <c r="B9" s="5" t="s">
        <v>834</v>
      </c>
      <c r="C9" s="68" t="s">
        <v>790</v>
      </c>
      <c r="D9" s="143" t="s">
        <v>319</v>
      </c>
      <c r="E9" s="143" t="s">
        <v>308</v>
      </c>
      <c r="F9" s="143" t="s">
        <v>367</v>
      </c>
      <c r="G9" s="143" t="s">
        <v>320</v>
      </c>
      <c r="H9" s="143" t="s">
        <v>308</v>
      </c>
      <c r="I9" s="143" t="s">
        <v>368</v>
      </c>
      <c r="J9" s="143" t="s">
        <v>321</v>
      </c>
      <c r="K9" s="143" t="s">
        <v>308</v>
      </c>
      <c r="L9" s="143" t="s">
        <v>369</v>
      </c>
    </row>
    <row r="10" spans="1:12" s="69" customFormat="1" ht="19.5" customHeight="1">
      <c r="A10" s="15" t="s">
        <v>791</v>
      </c>
      <c r="B10" s="15" t="s">
        <v>792</v>
      </c>
      <c r="C10" s="68">
        <v>3</v>
      </c>
      <c r="D10" s="212" t="s">
        <v>336</v>
      </c>
      <c r="E10" s="212" t="s">
        <v>337</v>
      </c>
      <c r="F10" s="4" t="s">
        <v>793</v>
      </c>
      <c r="G10" s="212" t="s">
        <v>338</v>
      </c>
      <c r="H10" s="212" t="s">
        <v>339</v>
      </c>
      <c r="I10" s="4" t="s">
        <v>964</v>
      </c>
      <c r="J10" s="212" t="s">
        <v>370</v>
      </c>
      <c r="K10" s="212" t="s">
        <v>371</v>
      </c>
      <c r="L10" s="4" t="s">
        <v>794</v>
      </c>
    </row>
    <row r="11" spans="1:12" ht="31.5" outlineLevel="2">
      <c r="A11" s="41" t="s">
        <v>610</v>
      </c>
      <c r="B11" s="41"/>
      <c r="C11" s="21" t="s">
        <v>611</v>
      </c>
      <c r="D11" s="16">
        <f t="shared" ref="D11:L11" si="0">D12+D46</f>
        <v>1952636.9113632431</v>
      </c>
      <c r="E11" s="16">
        <f t="shared" si="0"/>
        <v>0</v>
      </c>
      <c r="F11" s="16">
        <f t="shared" si="0"/>
        <v>1952636.9113632431</v>
      </c>
      <c r="G11" s="16">
        <f t="shared" si="0"/>
        <v>1910944.4218740542</v>
      </c>
      <c r="H11" s="16">
        <f t="shared" si="0"/>
        <v>0</v>
      </c>
      <c r="I11" s="16">
        <f t="shared" si="0"/>
        <v>1910944.4218740542</v>
      </c>
      <c r="J11" s="16">
        <f t="shared" si="0"/>
        <v>1893452.098774865</v>
      </c>
      <c r="K11" s="16">
        <f t="shared" si="0"/>
        <v>0</v>
      </c>
      <c r="L11" s="16">
        <f t="shared" si="0"/>
        <v>1893452.098774865</v>
      </c>
    </row>
    <row r="12" spans="1:12" ht="31.5" outlineLevel="3">
      <c r="A12" s="41" t="s">
        <v>612</v>
      </c>
      <c r="B12" s="41"/>
      <c r="C12" s="21" t="s">
        <v>613</v>
      </c>
      <c r="D12" s="16">
        <f t="shared" ref="D12:L12" si="1">D13+D28+D37</f>
        <v>75806.85811999999</v>
      </c>
      <c r="E12" s="16">
        <f t="shared" si="1"/>
        <v>0</v>
      </c>
      <c r="F12" s="16">
        <f t="shared" si="1"/>
        <v>75806.85811999999</v>
      </c>
      <c r="G12" s="16">
        <f t="shared" si="1"/>
        <v>24597.667820000002</v>
      </c>
      <c r="H12" s="16">
        <f t="shared" si="1"/>
        <v>0</v>
      </c>
      <c r="I12" s="16">
        <f t="shared" si="1"/>
        <v>24597.667820000002</v>
      </c>
      <c r="J12" s="16">
        <f t="shared" si="1"/>
        <v>15687.833909999999</v>
      </c>
      <c r="K12" s="16">
        <f t="shared" si="1"/>
        <v>0</v>
      </c>
      <c r="L12" s="16">
        <f t="shared" si="1"/>
        <v>15687.833909999999</v>
      </c>
    </row>
    <row r="13" spans="1:12" ht="47.25" outlineLevel="4">
      <c r="A13" s="41" t="s">
        <v>614</v>
      </c>
      <c r="B13" s="41"/>
      <c r="C13" s="21" t="s">
        <v>615</v>
      </c>
      <c r="D13" s="16">
        <f>D14+D16+D26+D24+D18+D20+D22</f>
        <v>37930.480000000003</v>
      </c>
      <c r="E13" s="16">
        <f t="shared" ref="E13:L13" si="2">E14+E16+E26+E24+E18+E20+E22</f>
        <v>0</v>
      </c>
      <c r="F13" s="16">
        <f t="shared" si="2"/>
        <v>37930.480000000003</v>
      </c>
      <c r="G13" s="16">
        <f t="shared" si="2"/>
        <v>12198.3</v>
      </c>
      <c r="H13" s="16">
        <f t="shared" si="2"/>
        <v>0</v>
      </c>
      <c r="I13" s="16">
        <f t="shared" si="2"/>
        <v>12198.3</v>
      </c>
      <c r="J13" s="16">
        <f t="shared" si="2"/>
        <v>12198.3</v>
      </c>
      <c r="K13" s="16">
        <f t="shared" si="2"/>
        <v>0</v>
      </c>
      <c r="L13" s="16">
        <f t="shared" si="2"/>
        <v>12198.3</v>
      </c>
    </row>
    <row r="14" spans="1:12" ht="15.75" outlineLevel="5">
      <c r="A14" s="41" t="s">
        <v>678</v>
      </c>
      <c r="B14" s="41"/>
      <c r="C14" s="21" t="s">
        <v>679</v>
      </c>
      <c r="D14" s="16">
        <f t="shared" ref="D14:L14" si="3">D15</f>
        <v>2865.9</v>
      </c>
      <c r="E14" s="16">
        <f t="shared" si="3"/>
        <v>0</v>
      </c>
      <c r="F14" s="16">
        <f t="shared" si="3"/>
        <v>2865.9</v>
      </c>
      <c r="G14" s="16">
        <f t="shared" si="3"/>
        <v>2865.9</v>
      </c>
      <c r="H14" s="16">
        <f t="shared" si="3"/>
        <v>0</v>
      </c>
      <c r="I14" s="16">
        <f t="shared" si="3"/>
        <v>2865.9</v>
      </c>
      <c r="J14" s="16">
        <f t="shared" si="3"/>
        <v>2865.9</v>
      </c>
      <c r="K14" s="16">
        <f t="shared" si="3"/>
        <v>0</v>
      </c>
      <c r="L14" s="16">
        <f t="shared" si="3"/>
        <v>2865.9</v>
      </c>
    </row>
    <row r="15" spans="1:12" ht="15.75" outlineLevel="7">
      <c r="A15" s="42" t="s">
        <v>678</v>
      </c>
      <c r="B15" s="42" t="s">
        <v>402</v>
      </c>
      <c r="C15" s="22" t="s">
        <v>403</v>
      </c>
      <c r="D15" s="17">
        <v>2865.9</v>
      </c>
      <c r="E15" s="17"/>
      <c r="F15" s="17">
        <f>SUM(D15:E15)</f>
        <v>2865.9</v>
      </c>
      <c r="G15" s="17">
        <v>2865.9</v>
      </c>
      <c r="H15" s="17"/>
      <c r="I15" s="17">
        <f>SUM(G15:H15)</f>
        <v>2865.9</v>
      </c>
      <c r="J15" s="17">
        <v>2865.9</v>
      </c>
      <c r="K15" s="17"/>
      <c r="L15" s="17">
        <f>SUM(J15:K15)</f>
        <v>2865.9</v>
      </c>
    </row>
    <row r="16" spans="1:12" s="69" customFormat="1" ht="15.75" outlineLevel="7">
      <c r="A16" s="41" t="s">
        <v>810</v>
      </c>
      <c r="B16" s="41"/>
      <c r="C16" s="21" t="s">
        <v>808</v>
      </c>
      <c r="D16" s="16">
        <f t="shared" ref="D16:L16" si="4">D17</f>
        <v>100</v>
      </c>
      <c r="E16" s="16">
        <f t="shared" si="4"/>
        <v>0</v>
      </c>
      <c r="F16" s="16">
        <f t="shared" si="4"/>
        <v>100</v>
      </c>
      <c r="G16" s="16">
        <f t="shared" si="4"/>
        <v>100</v>
      </c>
      <c r="H16" s="16">
        <f t="shared" si="4"/>
        <v>0</v>
      </c>
      <c r="I16" s="16">
        <f t="shared" si="4"/>
        <v>100</v>
      </c>
      <c r="J16" s="16">
        <f t="shared" si="4"/>
        <v>100</v>
      </c>
      <c r="K16" s="16">
        <f t="shared" si="4"/>
        <v>0</v>
      </c>
      <c r="L16" s="16">
        <f t="shared" si="4"/>
        <v>100</v>
      </c>
    </row>
    <row r="17" spans="1:12" ht="31.5" outlineLevel="7">
      <c r="A17" s="42" t="s">
        <v>810</v>
      </c>
      <c r="B17" s="42" t="s">
        <v>452</v>
      </c>
      <c r="C17" s="18" t="s">
        <v>809</v>
      </c>
      <c r="D17" s="17">
        <v>100</v>
      </c>
      <c r="E17" s="17"/>
      <c r="F17" s="17">
        <f>SUM(D17:E17)</f>
        <v>100</v>
      </c>
      <c r="G17" s="17">
        <v>100</v>
      </c>
      <c r="H17" s="17"/>
      <c r="I17" s="17">
        <f>SUM(G17:H17)</f>
        <v>100</v>
      </c>
      <c r="J17" s="17">
        <v>100</v>
      </c>
      <c r="K17" s="17"/>
      <c r="L17" s="17">
        <f>SUM(J17:K17)</f>
        <v>100</v>
      </c>
    </row>
    <row r="18" spans="1:12" ht="47.25" outlineLevel="7">
      <c r="A18" s="41" t="s">
        <v>138</v>
      </c>
      <c r="B18" s="41"/>
      <c r="C18" s="21" t="s">
        <v>18</v>
      </c>
      <c r="D18" s="6">
        <f t="shared" ref="D18:L18" si="5">D19</f>
        <v>1699.3</v>
      </c>
      <c r="E18" s="6">
        <f t="shared" si="5"/>
        <v>0</v>
      </c>
      <c r="F18" s="6">
        <f t="shared" si="5"/>
        <v>1699.3</v>
      </c>
      <c r="G18" s="6">
        <f t="shared" si="5"/>
        <v>466.9</v>
      </c>
      <c r="H18" s="6">
        <f t="shared" si="5"/>
        <v>0</v>
      </c>
      <c r="I18" s="6">
        <f t="shared" si="5"/>
        <v>466.9</v>
      </c>
      <c r="J18" s="6">
        <f t="shared" si="5"/>
        <v>466.9</v>
      </c>
      <c r="K18" s="6">
        <f t="shared" si="5"/>
        <v>0</v>
      </c>
      <c r="L18" s="6">
        <f t="shared" si="5"/>
        <v>466.9</v>
      </c>
    </row>
    <row r="19" spans="1:12" ht="31.5" outlineLevel="7">
      <c r="A19" s="42" t="s">
        <v>138</v>
      </c>
      <c r="B19" s="42" t="s">
        <v>452</v>
      </c>
      <c r="C19" s="22" t="s">
        <v>453</v>
      </c>
      <c r="D19" s="7">
        <v>1699.3</v>
      </c>
      <c r="E19" s="17"/>
      <c r="F19" s="17">
        <f>SUM(D19:E19)</f>
        <v>1699.3</v>
      </c>
      <c r="G19" s="7">
        <v>466.9</v>
      </c>
      <c r="H19" s="17"/>
      <c r="I19" s="17">
        <f>SUM(G19:H19)</f>
        <v>466.9</v>
      </c>
      <c r="J19" s="7">
        <v>466.9</v>
      </c>
      <c r="K19" s="17"/>
      <c r="L19" s="17">
        <f>SUM(J19:K19)</f>
        <v>466.9</v>
      </c>
    </row>
    <row r="20" spans="1:12" ht="31.5" customHeight="1" outlineLevel="7">
      <c r="A20" s="167" t="s">
        <v>19</v>
      </c>
      <c r="B20" s="167" t="s">
        <v>835</v>
      </c>
      <c r="C20" s="168" t="s">
        <v>20</v>
      </c>
      <c r="D20" s="6">
        <f t="shared" ref="D20:L20" si="6">D21</f>
        <v>8765.5</v>
      </c>
      <c r="E20" s="6">
        <f t="shared" si="6"/>
        <v>-700</v>
      </c>
      <c r="F20" s="6">
        <f t="shared" si="6"/>
        <v>8065.5</v>
      </c>
      <c r="G20" s="6">
        <f t="shared" si="6"/>
        <v>8765.5</v>
      </c>
      <c r="H20" s="6">
        <f t="shared" si="6"/>
        <v>0</v>
      </c>
      <c r="I20" s="6">
        <f t="shared" si="6"/>
        <v>8765.5</v>
      </c>
      <c r="J20" s="6">
        <f t="shared" si="6"/>
        <v>8765.5</v>
      </c>
      <c r="K20" s="6">
        <f t="shared" si="6"/>
        <v>0</v>
      </c>
      <c r="L20" s="6">
        <f t="shared" si="6"/>
        <v>8765.5</v>
      </c>
    </row>
    <row r="21" spans="1:12" ht="31.5" outlineLevel="7">
      <c r="A21" s="42" t="s">
        <v>19</v>
      </c>
      <c r="B21" s="42" t="s">
        <v>452</v>
      </c>
      <c r="C21" s="19" t="s">
        <v>809</v>
      </c>
      <c r="D21" s="7">
        <v>8765.5</v>
      </c>
      <c r="E21" s="161">
        <v>-700</v>
      </c>
      <c r="F21" s="161">
        <f>SUM(D21:E21)</f>
        <v>8065.5</v>
      </c>
      <c r="G21" s="7">
        <v>8765.5</v>
      </c>
      <c r="H21" s="17"/>
      <c r="I21" s="17">
        <f>SUM(G21:H21)</f>
        <v>8765.5</v>
      </c>
      <c r="J21" s="7">
        <v>8765.5</v>
      </c>
      <c r="K21" s="17"/>
      <c r="L21" s="17">
        <f>SUM(J21:K21)</f>
        <v>8765.5</v>
      </c>
    </row>
    <row r="22" spans="1:12" ht="31.5" outlineLevel="7">
      <c r="A22" s="163" t="s">
        <v>313</v>
      </c>
      <c r="B22" s="163"/>
      <c r="C22" s="164" t="s">
        <v>314</v>
      </c>
      <c r="D22" s="6">
        <f>D23</f>
        <v>0</v>
      </c>
      <c r="E22" s="6">
        <f>E23</f>
        <v>700</v>
      </c>
      <c r="F22" s="6">
        <f>F23</f>
        <v>700</v>
      </c>
      <c r="G22" s="6"/>
      <c r="H22" s="6">
        <f>H23</f>
        <v>0</v>
      </c>
      <c r="I22" s="6">
        <f>I23</f>
        <v>0</v>
      </c>
      <c r="J22" s="6"/>
      <c r="K22" s="6">
        <f>K23</f>
        <v>0</v>
      </c>
      <c r="L22" s="6">
        <f>L23</f>
        <v>0</v>
      </c>
    </row>
    <row r="23" spans="1:12" ht="31.5" outlineLevel="7">
      <c r="A23" s="44" t="s">
        <v>313</v>
      </c>
      <c r="B23" s="44" t="s">
        <v>452</v>
      </c>
      <c r="C23" s="11" t="s">
        <v>453</v>
      </c>
      <c r="D23" s="7"/>
      <c r="E23" s="162">
        <v>700</v>
      </c>
      <c r="F23" s="162">
        <f>SUM(D23:E23)</f>
        <v>700</v>
      </c>
      <c r="G23" s="6"/>
      <c r="H23" s="7"/>
      <c r="I23" s="7">
        <f>SUM(G23:H23)</f>
        <v>0</v>
      </c>
      <c r="J23" s="6"/>
      <c r="K23" s="7"/>
      <c r="L23" s="7">
        <f>SUM(J23:K23)</f>
        <v>0</v>
      </c>
    </row>
    <row r="24" spans="1:12" ht="43.5" customHeight="1" outlineLevel="7">
      <c r="A24" s="43" t="s">
        <v>162</v>
      </c>
      <c r="B24" s="43"/>
      <c r="C24" s="10" t="s">
        <v>236</v>
      </c>
      <c r="D24" s="6">
        <f>D25</f>
        <v>23449.780000000002</v>
      </c>
      <c r="E24" s="6">
        <f>E25</f>
        <v>0</v>
      </c>
      <c r="F24" s="6">
        <f>F25</f>
        <v>23449.780000000002</v>
      </c>
      <c r="G24" s="6"/>
      <c r="H24" s="6">
        <f>H25</f>
        <v>0</v>
      </c>
      <c r="I24" s="6">
        <f>I25</f>
        <v>0</v>
      </c>
      <c r="J24" s="6"/>
      <c r="K24" s="6">
        <f>K25</f>
        <v>0</v>
      </c>
      <c r="L24" s="6">
        <f>L25</f>
        <v>0</v>
      </c>
    </row>
    <row r="25" spans="1:12" ht="31.5" outlineLevel="7">
      <c r="A25" s="44" t="s">
        <v>162</v>
      </c>
      <c r="B25" s="44" t="s">
        <v>452</v>
      </c>
      <c r="C25" s="11" t="s">
        <v>453</v>
      </c>
      <c r="D25" s="7">
        <f>22887.7+562.08</f>
        <v>23449.780000000002</v>
      </c>
      <c r="E25" s="17"/>
      <c r="F25" s="17">
        <f>SUM(D25:E25)</f>
        <v>23449.780000000002</v>
      </c>
      <c r="G25" s="6"/>
      <c r="H25" s="17"/>
      <c r="I25" s="17">
        <f>SUM(G25:H25)</f>
        <v>0</v>
      </c>
      <c r="J25" s="6"/>
      <c r="K25" s="17"/>
      <c r="L25" s="17">
        <f>SUM(J25:K25)</f>
        <v>0</v>
      </c>
    </row>
    <row r="26" spans="1:12" ht="31.5" outlineLevel="5">
      <c r="A26" s="41" t="s">
        <v>680</v>
      </c>
      <c r="B26" s="41"/>
      <c r="C26" s="21" t="s">
        <v>961</v>
      </c>
      <c r="D26" s="16">
        <f>D27</f>
        <v>1050</v>
      </c>
      <c r="E26" s="16">
        <f>E27</f>
        <v>0</v>
      </c>
      <c r="F26" s="16">
        <f>F27</f>
        <v>1050</v>
      </c>
      <c r="G26" s="16"/>
      <c r="H26" s="16">
        <f>H27</f>
        <v>0</v>
      </c>
      <c r="I26" s="16">
        <f>I27</f>
        <v>0</v>
      </c>
      <c r="J26" s="16"/>
      <c r="K26" s="16">
        <f>K27</f>
        <v>0</v>
      </c>
      <c r="L26" s="16">
        <f>L27</f>
        <v>0</v>
      </c>
    </row>
    <row r="27" spans="1:12" ht="31.5" outlineLevel="7">
      <c r="A27" s="42" t="s">
        <v>680</v>
      </c>
      <c r="B27" s="42" t="s">
        <v>452</v>
      </c>
      <c r="C27" s="22" t="s">
        <v>453</v>
      </c>
      <c r="D27" s="17">
        <v>1050</v>
      </c>
      <c r="E27" s="17"/>
      <c r="F27" s="17">
        <f>SUM(D27:E27)</f>
        <v>1050</v>
      </c>
      <c r="G27" s="17"/>
      <c r="H27" s="17"/>
      <c r="I27" s="17">
        <f>SUM(G27:H27)</f>
        <v>0</v>
      </c>
      <c r="J27" s="17"/>
      <c r="K27" s="17"/>
      <c r="L27" s="17">
        <f>SUM(J27:K27)</f>
        <v>0</v>
      </c>
    </row>
    <row r="28" spans="1:12" ht="47.25" outlineLevel="4">
      <c r="A28" s="41" t="s">
        <v>692</v>
      </c>
      <c r="B28" s="41"/>
      <c r="C28" s="21" t="s">
        <v>693</v>
      </c>
      <c r="D28" s="16">
        <f t="shared" ref="D28:L28" si="7">D29+D33+D35</f>
        <v>579.70000000000005</v>
      </c>
      <c r="E28" s="16">
        <f>E29+E33+E35</f>
        <v>0</v>
      </c>
      <c r="F28" s="16">
        <f>F29+F33+F35</f>
        <v>579.70000000000005</v>
      </c>
      <c r="G28" s="16">
        <f t="shared" si="7"/>
        <v>579.70000000000005</v>
      </c>
      <c r="H28" s="16">
        <f>H29+H33+H35</f>
        <v>0</v>
      </c>
      <c r="I28" s="16">
        <f>I29+I33+I35</f>
        <v>579.70000000000005</v>
      </c>
      <c r="J28" s="16">
        <f t="shared" si="7"/>
        <v>579.70000000000005</v>
      </c>
      <c r="K28" s="16">
        <f t="shared" si="7"/>
        <v>0</v>
      </c>
      <c r="L28" s="16">
        <f t="shared" si="7"/>
        <v>579.70000000000005</v>
      </c>
    </row>
    <row r="29" spans="1:12" ht="15.75" outlineLevel="5">
      <c r="A29" s="41" t="s">
        <v>706</v>
      </c>
      <c r="B29" s="41"/>
      <c r="C29" s="21" t="s">
        <v>707</v>
      </c>
      <c r="D29" s="16">
        <f t="shared" ref="D29:L29" si="8">D30+D31+D32</f>
        <v>407.4</v>
      </c>
      <c r="E29" s="16">
        <f t="shared" si="8"/>
        <v>0</v>
      </c>
      <c r="F29" s="16">
        <f t="shared" si="8"/>
        <v>407.4</v>
      </c>
      <c r="G29" s="16">
        <f t="shared" si="8"/>
        <v>407.4</v>
      </c>
      <c r="H29" s="16">
        <f t="shared" si="8"/>
        <v>0</v>
      </c>
      <c r="I29" s="16">
        <f t="shared" si="8"/>
        <v>407.4</v>
      </c>
      <c r="J29" s="16">
        <f t="shared" si="8"/>
        <v>407.4</v>
      </c>
      <c r="K29" s="16">
        <f t="shared" si="8"/>
        <v>0</v>
      </c>
      <c r="L29" s="16">
        <f t="shared" si="8"/>
        <v>407.4</v>
      </c>
    </row>
    <row r="30" spans="1:12" ht="31.5" outlineLevel="7">
      <c r="A30" s="42" t="s">
        <v>706</v>
      </c>
      <c r="B30" s="42" t="s">
        <v>394</v>
      </c>
      <c r="C30" s="22" t="s">
        <v>395</v>
      </c>
      <c r="D30" s="7">
        <v>71.099999999999994</v>
      </c>
      <c r="E30" s="17"/>
      <c r="F30" s="17">
        <f>SUM(D30:E30)</f>
        <v>71.099999999999994</v>
      </c>
      <c r="G30" s="7">
        <v>71.099999999999994</v>
      </c>
      <c r="H30" s="17"/>
      <c r="I30" s="17">
        <f>SUM(G30:H30)</f>
        <v>71.099999999999994</v>
      </c>
      <c r="J30" s="7">
        <v>71.099999999999994</v>
      </c>
      <c r="K30" s="17"/>
      <c r="L30" s="17">
        <f>SUM(J30:K30)</f>
        <v>71.099999999999994</v>
      </c>
    </row>
    <row r="31" spans="1:12" ht="15.75" outlineLevel="7">
      <c r="A31" s="42" t="s">
        <v>706</v>
      </c>
      <c r="B31" s="42" t="s">
        <v>406</v>
      </c>
      <c r="C31" s="22" t="s">
        <v>407</v>
      </c>
      <c r="D31" s="7">
        <v>62.4</v>
      </c>
      <c r="E31" s="17"/>
      <c r="F31" s="17">
        <f>SUM(D31:E31)</f>
        <v>62.4</v>
      </c>
      <c r="G31" s="7">
        <v>62.4</v>
      </c>
      <c r="H31" s="17"/>
      <c r="I31" s="17">
        <f>SUM(G31:H31)</f>
        <v>62.4</v>
      </c>
      <c r="J31" s="7">
        <v>62.4</v>
      </c>
      <c r="K31" s="17"/>
      <c r="L31" s="17">
        <f>SUM(J31:K31)</f>
        <v>62.4</v>
      </c>
    </row>
    <row r="32" spans="1:12" ht="31.5" outlineLevel="7">
      <c r="A32" s="42" t="s">
        <v>706</v>
      </c>
      <c r="B32" s="42" t="s">
        <v>452</v>
      </c>
      <c r="C32" s="22" t="s">
        <v>453</v>
      </c>
      <c r="D32" s="7">
        <v>273.89999999999998</v>
      </c>
      <c r="E32" s="17"/>
      <c r="F32" s="17">
        <f>SUM(D32:E32)</f>
        <v>273.89999999999998</v>
      </c>
      <c r="G32" s="7">
        <v>273.89999999999998</v>
      </c>
      <c r="H32" s="17"/>
      <c r="I32" s="17">
        <f>SUM(G32:H32)</f>
        <v>273.89999999999998</v>
      </c>
      <c r="J32" s="7">
        <v>273.89999999999998</v>
      </c>
      <c r="K32" s="17"/>
      <c r="L32" s="17">
        <f>SUM(J32:K32)</f>
        <v>273.89999999999998</v>
      </c>
    </row>
    <row r="33" spans="1:12" ht="31.5" outlineLevel="5">
      <c r="A33" s="41" t="s">
        <v>708</v>
      </c>
      <c r="B33" s="41"/>
      <c r="C33" s="21" t="s">
        <v>709</v>
      </c>
      <c r="D33" s="16">
        <f t="shared" ref="D33:L33" si="9">D34</f>
        <v>97.3</v>
      </c>
      <c r="E33" s="16">
        <f t="shared" si="9"/>
        <v>0</v>
      </c>
      <c r="F33" s="16">
        <f t="shared" si="9"/>
        <v>97.3</v>
      </c>
      <c r="G33" s="16">
        <f t="shared" si="9"/>
        <v>97.3</v>
      </c>
      <c r="H33" s="16">
        <f t="shared" si="9"/>
        <v>0</v>
      </c>
      <c r="I33" s="16">
        <f t="shared" si="9"/>
        <v>97.3</v>
      </c>
      <c r="J33" s="16">
        <f t="shared" si="9"/>
        <v>97.3</v>
      </c>
      <c r="K33" s="16">
        <f t="shared" si="9"/>
        <v>0</v>
      </c>
      <c r="L33" s="16">
        <f t="shared" si="9"/>
        <v>97.3</v>
      </c>
    </row>
    <row r="34" spans="1:12" ht="31.5" outlineLevel="7">
      <c r="A34" s="42" t="s">
        <v>708</v>
      </c>
      <c r="B34" s="42" t="s">
        <v>452</v>
      </c>
      <c r="C34" s="22" t="s">
        <v>453</v>
      </c>
      <c r="D34" s="17">
        <v>97.3</v>
      </c>
      <c r="E34" s="17"/>
      <c r="F34" s="17">
        <f>SUM(D34:E34)</f>
        <v>97.3</v>
      </c>
      <c r="G34" s="17">
        <v>97.3</v>
      </c>
      <c r="H34" s="17"/>
      <c r="I34" s="17">
        <f>SUM(G34:H34)</f>
        <v>97.3</v>
      </c>
      <c r="J34" s="17">
        <v>97.3</v>
      </c>
      <c r="K34" s="17"/>
      <c r="L34" s="17">
        <f>SUM(J34:K34)</f>
        <v>97.3</v>
      </c>
    </row>
    <row r="35" spans="1:12" ht="15.75" outlineLevel="5">
      <c r="A35" s="41" t="s">
        <v>710</v>
      </c>
      <c r="B35" s="41"/>
      <c r="C35" s="21" t="s">
        <v>711</v>
      </c>
      <c r="D35" s="16">
        <f t="shared" ref="D35:L35" si="10">D36</f>
        <v>75</v>
      </c>
      <c r="E35" s="16">
        <f t="shared" si="10"/>
        <v>0</v>
      </c>
      <c r="F35" s="16">
        <f t="shared" si="10"/>
        <v>75</v>
      </c>
      <c r="G35" s="16">
        <f t="shared" si="10"/>
        <v>75</v>
      </c>
      <c r="H35" s="16">
        <f t="shared" si="10"/>
        <v>0</v>
      </c>
      <c r="I35" s="16">
        <f t="shared" si="10"/>
        <v>75</v>
      </c>
      <c r="J35" s="16">
        <f t="shared" si="10"/>
        <v>75</v>
      </c>
      <c r="K35" s="16">
        <f t="shared" si="10"/>
        <v>0</v>
      </c>
      <c r="L35" s="16">
        <f t="shared" si="10"/>
        <v>75</v>
      </c>
    </row>
    <row r="36" spans="1:12" ht="15.75" outlineLevel="7">
      <c r="A36" s="42" t="s">
        <v>710</v>
      </c>
      <c r="B36" s="42" t="s">
        <v>406</v>
      </c>
      <c r="C36" s="22" t="s">
        <v>407</v>
      </c>
      <c r="D36" s="17">
        <v>75</v>
      </c>
      <c r="E36" s="17"/>
      <c r="F36" s="17">
        <f>SUM(D36:E36)</f>
        <v>75</v>
      </c>
      <c r="G36" s="17">
        <v>75</v>
      </c>
      <c r="H36" s="17"/>
      <c r="I36" s="17">
        <f>SUM(G36:H36)</f>
        <v>75</v>
      </c>
      <c r="J36" s="17">
        <v>75</v>
      </c>
      <c r="K36" s="17"/>
      <c r="L36" s="17">
        <f>SUM(J36:K36)</f>
        <v>75</v>
      </c>
    </row>
    <row r="37" spans="1:12" ht="31.5" outlineLevel="7">
      <c r="A37" s="43" t="s">
        <v>133</v>
      </c>
      <c r="B37" s="44"/>
      <c r="C37" s="10" t="s">
        <v>120</v>
      </c>
      <c r="D37" s="6">
        <f t="shared" ref="D37:L37" si="11">D38+D42+D44+D40</f>
        <v>37296.678119999997</v>
      </c>
      <c r="E37" s="6">
        <f t="shared" si="11"/>
        <v>0</v>
      </c>
      <c r="F37" s="6">
        <f t="shared" si="11"/>
        <v>37296.678119999997</v>
      </c>
      <c r="G37" s="6">
        <f t="shared" si="11"/>
        <v>11819.667820000001</v>
      </c>
      <c r="H37" s="6">
        <f t="shared" si="11"/>
        <v>0</v>
      </c>
      <c r="I37" s="6">
        <f t="shared" si="11"/>
        <v>11819.667820000001</v>
      </c>
      <c r="J37" s="6">
        <f t="shared" si="11"/>
        <v>2909.8339099999998</v>
      </c>
      <c r="K37" s="6">
        <f t="shared" si="11"/>
        <v>0</v>
      </c>
      <c r="L37" s="6">
        <f t="shared" si="11"/>
        <v>2909.8339099999998</v>
      </c>
    </row>
    <row r="38" spans="1:12" ht="31.5" outlineLevel="7">
      <c r="A38" s="43" t="s">
        <v>134</v>
      </c>
      <c r="B38" s="43"/>
      <c r="C38" s="10" t="s">
        <v>289</v>
      </c>
      <c r="D38" s="6">
        <f t="shared" ref="D38:L38" si="12">D39</f>
        <v>18050</v>
      </c>
      <c r="E38" s="6">
        <f t="shared" si="12"/>
        <v>0</v>
      </c>
      <c r="F38" s="6">
        <f t="shared" si="12"/>
        <v>18050</v>
      </c>
      <c r="G38" s="6">
        <f t="shared" si="12"/>
        <v>11700</v>
      </c>
      <c r="H38" s="6">
        <f t="shared" si="12"/>
        <v>0</v>
      </c>
      <c r="I38" s="6">
        <f t="shared" si="12"/>
        <v>11700</v>
      </c>
      <c r="J38" s="6">
        <f t="shared" si="12"/>
        <v>2850</v>
      </c>
      <c r="K38" s="6">
        <f t="shared" si="12"/>
        <v>0</v>
      </c>
      <c r="L38" s="6">
        <f t="shared" si="12"/>
        <v>2850</v>
      </c>
    </row>
    <row r="39" spans="1:12" ht="31.5" outlineLevel="7">
      <c r="A39" s="44" t="s">
        <v>134</v>
      </c>
      <c r="B39" s="44" t="s">
        <v>452</v>
      </c>
      <c r="C39" s="11" t="s">
        <v>453</v>
      </c>
      <c r="D39" s="7">
        <v>18050</v>
      </c>
      <c r="E39" s="17"/>
      <c r="F39" s="17">
        <f>SUM(D39:E39)</f>
        <v>18050</v>
      </c>
      <c r="G39" s="7">
        <v>11700</v>
      </c>
      <c r="H39" s="17"/>
      <c r="I39" s="17">
        <f>SUM(G39:H39)</f>
        <v>11700</v>
      </c>
      <c r="J39" s="7">
        <v>2850</v>
      </c>
      <c r="K39" s="17"/>
      <c r="L39" s="17">
        <f>SUM(J39:K39)</f>
        <v>2850</v>
      </c>
    </row>
    <row r="40" spans="1:12" ht="31.5" outlineLevel="7">
      <c r="A40" s="43" t="s">
        <v>134</v>
      </c>
      <c r="B40" s="43"/>
      <c r="C40" s="10" t="s">
        <v>290</v>
      </c>
      <c r="D40" s="6">
        <f>D41</f>
        <v>18050</v>
      </c>
      <c r="E40" s="6">
        <f>E41</f>
        <v>0</v>
      </c>
      <c r="F40" s="6">
        <f>F41</f>
        <v>18050</v>
      </c>
      <c r="G40" s="6"/>
      <c r="H40" s="6">
        <f>H41</f>
        <v>0</v>
      </c>
      <c r="I40" s="6">
        <f>I41</f>
        <v>0</v>
      </c>
      <c r="J40" s="6"/>
      <c r="K40" s="6">
        <f>K41</f>
        <v>0</v>
      </c>
      <c r="L40" s="6">
        <f>L41</f>
        <v>0</v>
      </c>
    </row>
    <row r="41" spans="1:12" ht="31.5" outlineLevel="7">
      <c r="A41" s="44" t="s">
        <v>134</v>
      </c>
      <c r="B41" s="44" t="s">
        <v>452</v>
      </c>
      <c r="C41" s="11" t="s">
        <v>453</v>
      </c>
      <c r="D41" s="7">
        <v>18050</v>
      </c>
      <c r="E41" s="17"/>
      <c r="F41" s="17">
        <f>SUM(D41:E41)</f>
        <v>18050</v>
      </c>
      <c r="G41" s="7"/>
      <c r="H41" s="17"/>
      <c r="I41" s="17">
        <f>SUM(G41:H41)</f>
        <v>0</v>
      </c>
      <c r="J41" s="7"/>
      <c r="K41" s="17"/>
      <c r="L41" s="17">
        <f>SUM(J41:K41)</f>
        <v>0</v>
      </c>
    </row>
    <row r="42" spans="1:12" ht="31.5" outlineLevel="7">
      <c r="A42" s="43" t="s">
        <v>135</v>
      </c>
      <c r="B42" s="43"/>
      <c r="C42" s="10" t="s">
        <v>291</v>
      </c>
      <c r="D42" s="6">
        <f t="shared" ref="D42:L42" si="13">D43</f>
        <v>119.66782000000001</v>
      </c>
      <c r="E42" s="6">
        <f t="shared" si="13"/>
        <v>0</v>
      </c>
      <c r="F42" s="6">
        <f t="shared" si="13"/>
        <v>119.66782000000001</v>
      </c>
      <c r="G42" s="6">
        <f t="shared" si="13"/>
        <v>119.66782000000001</v>
      </c>
      <c r="H42" s="6">
        <f t="shared" si="13"/>
        <v>0</v>
      </c>
      <c r="I42" s="6">
        <f t="shared" si="13"/>
        <v>119.66782000000001</v>
      </c>
      <c r="J42" s="6">
        <f t="shared" si="13"/>
        <v>59.833910000000003</v>
      </c>
      <c r="K42" s="6">
        <f t="shared" si="13"/>
        <v>0</v>
      </c>
      <c r="L42" s="6">
        <f t="shared" si="13"/>
        <v>59.833910000000003</v>
      </c>
    </row>
    <row r="43" spans="1:12" ht="31.5" outlineLevel="7">
      <c r="A43" s="44" t="s">
        <v>135</v>
      </c>
      <c r="B43" s="44" t="s">
        <v>452</v>
      </c>
      <c r="C43" s="11" t="s">
        <v>453</v>
      </c>
      <c r="D43" s="7">
        <v>119.66782000000001</v>
      </c>
      <c r="E43" s="17"/>
      <c r="F43" s="17">
        <f>SUM(D43:E43)</f>
        <v>119.66782000000001</v>
      </c>
      <c r="G43" s="7">
        <v>119.66782000000001</v>
      </c>
      <c r="H43" s="17"/>
      <c r="I43" s="17">
        <f>SUM(G43:H43)</f>
        <v>119.66782000000001</v>
      </c>
      <c r="J43" s="7">
        <v>59.833910000000003</v>
      </c>
      <c r="K43" s="17"/>
      <c r="L43" s="17">
        <f>SUM(J43:K43)</f>
        <v>59.833910000000003</v>
      </c>
    </row>
    <row r="44" spans="1:12" ht="31.5" outlineLevel="7">
      <c r="A44" s="43" t="s">
        <v>135</v>
      </c>
      <c r="B44" s="43"/>
      <c r="C44" s="10" t="s">
        <v>292</v>
      </c>
      <c r="D44" s="6">
        <f>D45</f>
        <v>1077.0102999999999</v>
      </c>
      <c r="E44" s="6">
        <f>E45</f>
        <v>0</v>
      </c>
      <c r="F44" s="6">
        <f>F45</f>
        <v>1077.0102999999999</v>
      </c>
      <c r="G44" s="6"/>
      <c r="H44" s="6">
        <f>H45</f>
        <v>0</v>
      </c>
      <c r="I44" s="6">
        <f>I45</f>
        <v>0</v>
      </c>
      <c r="J44" s="6"/>
      <c r="K44" s="6">
        <f>K45</f>
        <v>0</v>
      </c>
      <c r="L44" s="6">
        <f>L45</f>
        <v>0</v>
      </c>
    </row>
    <row r="45" spans="1:12" ht="31.5" outlineLevel="7">
      <c r="A45" s="44" t="s">
        <v>135</v>
      </c>
      <c r="B45" s="44" t="s">
        <v>452</v>
      </c>
      <c r="C45" s="11" t="s">
        <v>453</v>
      </c>
      <c r="D45" s="7">
        <v>1077.0102999999999</v>
      </c>
      <c r="E45" s="17"/>
      <c r="F45" s="17">
        <f>SUM(D45:E45)</f>
        <v>1077.0102999999999</v>
      </c>
      <c r="G45" s="6"/>
      <c r="H45" s="17"/>
      <c r="I45" s="17">
        <f>SUM(G45:H45)</f>
        <v>0</v>
      </c>
      <c r="J45" s="6"/>
      <c r="K45" s="17"/>
      <c r="L45" s="17">
        <f>SUM(J45:K45)</f>
        <v>0</v>
      </c>
    </row>
    <row r="46" spans="1:12" ht="31.5" outlineLevel="3">
      <c r="A46" s="41" t="s">
        <v>681</v>
      </c>
      <c r="B46" s="41"/>
      <c r="C46" s="21" t="s">
        <v>682</v>
      </c>
      <c r="D46" s="16">
        <f t="shared" ref="D46:L46" si="14">D47+D59+D86</f>
        <v>1876830.0532432431</v>
      </c>
      <c r="E46" s="16">
        <f t="shared" si="14"/>
        <v>0</v>
      </c>
      <c r="F46" s="16">
        <f t="shared" si="14"/>
        <v>1876830.0532432431</v>
      </c>
      <c r="G46" s="16">
        <f t="shared" si="14"/>
        <v>1886346.7540540542</v>
      </c>
      <c r="H46" s="16">
        <f t="shared" si="14"/>
        <v>0</v>
      </c>
      <c r="I46" s="16">
        <f t="shared" si="14"/>
        <v>1886346.7540540542</v>
      </c>
      <c r="J46" s="16">
        <f t="shared" si="14"/>
        <v>1877764.264864865</v>
      </c>
      <c r="K46" s="16">
        <f t="shared" si="14"/>
        <v>0</v>
      </c>
      <c r="L46" s="16">
        <f t="shared" si="14"/>
        <v>1877764.264864865</v>
      </c>
    </row>
    <row r="47" spans="1:12" ht="31.5" outlineLevel="4">
      <c r="A47" s="41" t="s">
        <v>683</v>
      </c>
      <c r="B47" s="41"/>
      <c r="C47" s="21" t="s">
        <v>422</v>
      </c>
      <c r="D47" s="16">
        <f t="shared" ref="D47:L47" si="15">D48+D51+D53+D55+D57</f>
        <v>373735</v>
      </c>
      <c r="E47" s="16">
        <f t="shared" si="15"/>
        <v>0</v>
      </c>
      <c r="F47" s="16">
        <f t="shared" si="15"/>
        <v>373735</v>
      </c>
      <c r="G47" s="16">
        <f t="shared" si="15"/>
        <v>374207.7</v>
      </c>
      <c r="H47" s="16">
        <f t="shared" si="15"/>
        <v>0</v>
      </c>
      <c r="I47" s="16">
        <f t="shared" si="15"/>
        <v>374207.7</v>
      </c>
      <c r="J47" s="16">
        <f t="shared" si="15"/>
        <v>376294.2</v>
      </c>
      <c r="K47" s="16">
        <f t="shared" si="15"/>
        <v>0</v>
      </c>
      <c r="L47" s="16">
        <f t="shared" si="15"/>
        <v>376294.2</v>
      </c>
    </row>
    <row r="48" spans="1:12" ht="15.75" outlineLevel="5">
      <c r="A48" s="41" t="s">
        <v>712</v>
      </c>
      <c r="B48" s="41"/>
      <c r="C48" s="21" t="s">
        <v>424</v>
      </c>
      <c r="D48" s="16">
        <f t="shared" ref="D48:L48" si="16">D49+D50</f>
        <v>11892.8</v>
      </c>
      <c r="E48" s="16">
        <f t="shared" si="16"/>
        <v>0</v>
      </c>
      <c r="F48" s="16">
        <f t="shared" si="16"/>
        <v>11892.8</v>
      </c>
      <c r="G48" s="16">
        <f t="shared" si="16"/>
        <v>12365.5</v>
      </c>
      <c r="H48" s="16">
        <f t="shared" si="16"/>
        <v>0</v>
      </c>
      <c r="I48" s="16">
        <f t="shared" si="16"/>
        <v>12365.5</v>
      </c>
      <c r="J48" s="16">
        <f t="shared" si="16"/>
        <v>14452</v>
      </c>
      <c r="K48" s="16">
        <f t="shared" si="16"/>
        <v>0</v>
      </c>
      <c r="L48" s="16">
        <f t="shared" si="16"/>
        <v>14452</v>
      </c>
    </row>
    <row r="49" spans="1:12" ht="47.25" outlineLevel="7">
      <c r="A49" s="42" t="s">
        <v>712</v>
      </c>
      <c r="B49" s="42" t="s">
        <v>391</v>
      </c>
      <c r="C49" s="22" t="s">
        <v>392</v>
      </c>
      <c r="D49" s="7">
        <v>11807.9</v>
      </c>
      <c r="E49" s="17"/>
      <c r="F49" s="17">
        <f>SUM(D49:E49)</f>
        <v>11807.9</v>
      </c>
      <c r="G49" s="7">
        <v>12280.6</v>
      </c>
      <c r="H49" s="17"/>
      <c r="I49" s="17">
        <f>SUM(G49:H49)</f>
        <v>12280.6</v>
      </c>
      <c r="J49" s="7">
        <v>14367.1</v>
      </c>
      <c r="K49" s="17"/>
      <c r="L49" s="17">
        <f>SUM(J49:K49)</f>
        <v>14367.1</v>
      </c>
    </row>
    <row r="50" spans="1:12" ht="31.5" outlineLevel="7">
      <c r="A50" s="42" t="s">
        <v>712</v>
      </c>
      <c r="B50" s="42" t="s">
        <v>394</v>
      </c>
      <c r="C50" s="22" t="s">
        <v>395</v>
      </c>
      <c r="D50" s="7">
        <v>84.9</v>
      </c>
      <c r="E50" s="17"/>
      <c r="F50" s="17">
        <f>SUM(D50:E50)</f>
        <v>84.9</v>
      </c>
      <c r="G50" s="7">
        <v>84.9</v>
      </c>
      <c r="H50" s="17"/>
      <c r="I50" s="17">
        <f>SUM(G50:H50)</f>
        <v>84.9</v>
      </c>
      <c r="J50" s="7">
        <v>84.9</v>
      </c>
      <c r="K50" s="17"/>
      <c r="L50" s="17">
        <f>SUM(J50:K50)</f>
        <v>84.9</v>
      </c>
    </row>
    <row r="51" spans="1:12" ht="31.5" outlineLevel="5">
      <c r="A51" s="41" t="s">
        <v>684</v>
      </c>
      <c r="B51" s="41"/>
      <c r="C51" s="21" t="s">
        <v>685</v>
      </c>
      <c r="D51" s="16">
        <f t="shared" ref="D51:L51" si="17">D52</f>
        <v>143359.9</v>
      </c>
      <c r="E51" s="16">
        <f t="shared" si="17"/>
        <v>0</v>
      </c>
      <c r="F51" s="16">
        <f t="shared" si="17"/>
        <v>143359.9</v>
      </c>
      <c r="G51" s="16">
        <f t="shared" si="17"/>
        <v>143359.9</v>
      </c>
      <c r="H51" s="16">
        <f t="shared" si="17"/>
        <v>0</v>
      </c>
      <c r="I51" s="16">
        <f t="shared" si="17"/>
        <v>143359.9</v>
      </c>
      <c r="J51" s="16">
        <f t="shared" si="17"/>
        <v>143359.9</v>
      </c>
      <c r="K51" s="16">
        <f t="shared" si="17"/>
        <v>0</v>
      </c>
      <c r="L51" s="16">
        <f t="shared" si="17"/>
        <v>143359.9</v>
      </c>
    </row>
    <row r="52" spans="1:12" ht="31.5" outlineLevel="7">
      <c r="A52" s="42" t="s">
        <v>684</v>
      </c>
      <c r="B52" s="42" t="s">
        <v>452</v>
      </c>
      <c r="C52" s="22" t="s">
        <v>453</v>
      </c>
      <c r="D52" s="17">
        <f>143330.4+29.5</f>
        <v>143359.9</v>
      </c>
      <c r="E52" s="17"/>
      <c r="F52" s="17">
        <f>SUM(D52:E52)</f>
        <v>143359.9</v>
      </c>
      <c r="G52" s="17">
        <f>143330.4+29.5</f>
        <v>143359.9</v>
      </c>
      <c r="H52" s="17"/>
      <c r="I52" s="17">
        <f>SUM(G52:H52)</f>
        <v>143359.9</v>
      </c>
      <c r="J52" s="17">
        <f>143330.4+29.5</f>
        <v>143359.9</v>
      </c>
      <c r="K52" s="17"/>
      <c r="L52" s="17">
        <f>SUM(J52:K52)</f>
        <v>143359.9</v>
      </c>
    </row>
    <row r="53" spans="1:12" ht="15.75" outlineLevel="5">
      <c r="A53" s="41" t="s">
        <v>694</v>
      </c>
      <c r="B53" s="41"/>
      <c r="C53" s="21" t="s">
        <v>695</v>
      </c>
      <c r="D53" s="16">
        <f t="shared" ref="D53:L53" si="18">D54</f>
        <v>118778.8</v>
      </c>
      <c r="E53" s="16">
        <f t="shared" si="18"/>
        <v>0</v>
      </c>
      <c r="F53" s="16">
        <f t="shared" si="18"/>
        <v>118778.8</v>
      </c>
      <c r="G53" s="16">
        <f t="shared" si="18"/>
        <v>118778.8</v>
      </c>
      <c r="H53" s="16">
        <f t="shared" si="18"/>
        <v>0</v>
      </c>
      <c r="I53" s="16">
        <f t="shared" si="18"/>
        <v>118778.8</v>
      </c>
      <c r="J53" s="16">
        <f t="shared" si="18"/>
        <v>118778.8</v>
      </c>
      <c r="K53" s="16">
        <f t="shared" si="18"/>
        <v>0</v>
      </c>
      <c r="L53" s="16">
        <f t="shared" si="18"/>
        <v>118778.8</v>
      </c>
    </row>
    <row r="54" spans="1:12" ht="31.5" outlineLevel="7">
      <c r="A54" s="42" t="s">
        <v>694</v>
      </c>
      <c r="B54" s="42" t="s">
        <v>452</v>
      </c>
      <c r="C54" s="22" t="s">
        <v>453</v>
      </c>
      <c r="D54" s="17">
        <f>118776.1+2.7</f>
        <v>118778.8</v>
      </c>
      <c r="E54" s="17"/>
      <c r="F54" s="17">
        <f>SUM(D54:E54)</f>
        <v>118778.8</v>
      </c>
      <c r="G54" s="17">
        <f>118776.1+2.7</f>
        <v>118778.8</v>
      </c>
      <c r="H54" s="17"/>
      <c r="I54" s="17">
        <f>SUM(G54:H54)</f>
        <v>118778.8</v>
      </c>
      <c r="J54" s="17">
        <f>118776.1+2.7</f>
        <v>118778.8</v>
      </c>
      <c r="K54" s="17"/>
      <c r="L54" s="17">
        <f>SUM(J54:K54)</f>
        <v>118778.8</v>
      </c>
    </row>
    <row r="55" spans="1:12" ht="15.75" outlineLevel="5">
      <c r="A55" s="41" t="s">
        <v>701</v>
      </c>
      <c r="B55" s="41"/>
      <c r="C55" s="21" t="s">
        <v>702</v>
      </c>
      <c r="D55" s="16">
        <f t="shared" ref="D55:L55" si="19">D56</f>
        <v>86544</v>
      </c>
      <c r="E55" s="16">
        <f t="shared" si="19"/>
        <v>0</v>
      </c>
      <c r="F55" s="16">
        <f t="shared" si="19"/>
        <v>86544</v>
      </c>
      <c r="G55" s="16">
        <f t="shared" si="19"/>
        <v>86544</v>
      </c>
      <c r="H55" s="16">
        <f t="shared" si="19"/>
        <v>0</v>
      </c>
      <c r="I55" s="16">
        <f t="shared" si="19"/>
        <v>86544</v>
      </c>
      <c r="J55" s="16">
        <f t="shared" si="19"/>
        <v>86544</v>
      </c>
      <c r="K55" s="16">
        <f t="shared" si="19"/>
        <v>0</v>
      </c>
      <c r="L55" s="16">
        <f t="shared" si="19"/>
        <v>86544</v>
      </c>
    </row>
    <row r="56" spans="1:12" ht="31.5" outlineLevel="7">
      <c r="A56" s="42" t="s">
        <v>701</v>
      </c>
      <c r="B56" s="42" t="s">
        <v>452</v>
      </c>
      <c r="C56" s="22" t="s">
        <v>453</v>
      </c>
      <c r="D56" s="17">
        <v>86544</v>
      </c>
      <c r="E56" s="17"/>
      <c r="F56" s="17">
        <f>SUM(D56:E56)</f>
        <v>86544</v>
      </c>
      <c r="G56" s="17">
        <v>86544</v>
      </c>
      <c r="H56" s="17"/>
      <c r="I56" s="17">
        <f>SUM(G56:H56)</f>
        <v>86544</v>
      </c>
      <c r="J56" s="17">
        <v>86544</v>
      </c>
      <c r="K56" s="17"/>
      <c r="L56" s="17">
        <f>SUM(J56:K56)</f>
        <v>86544</v>
      </c>
    </row>
    <row r="57" spans="1:12" ht="15.75" outlineLevel="7">
      <c r="A57" s="43" t="s">
        <v>713</v>
      </c>
      <c r="B57" s="43"/>
      <c r="C57" s="10" t="s">
        <v>617</v>
      </c>
      <c r="D57" s="6">
        <f t="shared" ref="D57:L57" si="20">D58</f>
        <v>13159.5</v>
      </c>
      <c r="E57" s="6">
        <f t="shared" si="20"/>
        <v>0</v>
      </c>
      <c r="F57" s="6">
        <f t="shared" si="20"/>
        <v>13159.5</v>
      </c>
      <c r="G57" s="6">
        <f t="shared" si="20"/>
        <v>13159.5</v>
      </c>
      <c r="H57" s="6">
        <f t="shared" si="20"/>
        <v>0</v>
      </c>
      <c r="I57" s="6">
        <f t="shared" si="20"/>
        <v>13159.5</v>
      </c>
      <c r="J57" s="6">
        <f t="shared" si="20"/>
        <v>13159.5</v>
      </c>
      <c r="K57" s="6">
        <f t="shared" si="20"/>
        <v>0</v>
      </c>
      <c r="L57" s="6">
        <f t="shared" si="20"/>
        <v>13159.5</v>
      </c>
    </row>
    <row r="58" spans="1:12" ht="31.5" outlineLevel="7">
      <c r="A58" s="44" t="s">
        <v>713</v>
      </c>
      <c r="B58" s="44" t="s">
        <v>452</v>
      </c>
      <c r="C58" s="11" t="s">
        <v>453</v>
      </c>
      <c r="D58" s="7">
        <v>13159.5</v>
      </c>
      <c r="E58" s="17"/>
      <c r="F58" s="17">
        <f>SUM(D58:E58)</f>
        <v>13159.5</v>
      </c>
      <c r="G58" s="7">
        <v>13159.5</v>
      </c>
      <c r="H58" s="17"/>
      <c r="I58" s="17">
        <f>SUM(G58:H58)</f>
        <v>13159.5</v>
      </c>
      <c r="J58" s="7">
        <v>13159.5</v>
      </c>
      <c r="K58" s="17"/>
      <c r="L58" s="17">
        <f>SUM(J58:K58)</f>
        <v>13159.5</v>
      </c>
    </row>
    <row r="59" spans="1:12" ht="31.5" outlineLevel="4">
      <c r="A59" s="41" t="s">
        <v>686</v>
      </c>
      <c r="B59" s="41"/>
      <c r="C59" s="21" t="s">
        <v>687</v>
      </c>
      <c r="D59" s="16">
        <f t="shared" ref="D59:L59" si="21">D60+D62+D64+D66+D71+D77+D80+D82+D84</f>
        <v>1501476.7532432431</v>
      </c>
      <c r="E59" s="16">
        <f t="shared" si="21"/>
        <v>0</v>
      </c>
      <c r="F59" s="16">
        <f t="shared" si="21"/>
        <v>1501476.7532432431</v>
      </c>
      <c r="G59" s="16">
        <f t="shared" si="21"/>
        <v>1510520.7540540542</v>
      </c>
      <c r="H59" s="16">
        <f t="shared" si="21"/>
        <v>0</v>
      </c>
      <c r="I59" s="16">
        <f t="shared" si="21"/>
        <v>1510520.7540540542</v>
      </c>
      <c r="J59" s="16">
        <f t="shared" si="21"/>
        <v>1499851.764864865</v>
      </c>
      <c r="K59" s="16">
        <f t="shared" si="21"/>
        <v>0</v>
      </c>
      <c r="L59" s="16">
        <f t="shared" si="21"/>
        <v>1499851.764864865</v>
      </c>
    </row>
    <row r="60" spans="1:12" ht="47.25" outlineLevel="5">
      <c r="A60" s="41" t="s">
        <v>688</v>
      </c>
      <c r="B60" s="41"/>
      <c r="C60" s="21" t="s">
        <v>689</v>
      </c>
      <c r="D60" s="16">
        <f t="shared" ref="D60:L60" si="22">D61</f>
        <v>23612</v>
      </c>
      <c r="E60" s="16">
        <f t="shared" si="22"/>
        <v>0</v>
      </c>
      <c r="F60" s="16">
        <f t="shared" si="22"/>
        <v>23612</v>
      </c>
      <c r="G60" s="16">
        <f t="shared" si="22"/>
        <v>23612</v>
      </c>
      <c r="H60" s="16">
        <f t="shared" si="22"/>
        <v>0</v>
      </c>
      <c r="I60" s="16">
        <f t="shared" si="22"/>
        <v>23612</v>
      </c>
      <c r="J60" s="16">
        <f t="shared" si="22"/>
        <v>23612</v>
      </c>
      <c r="K60" s="16">
        <f t="shared" si="22"/>
        <v>0</v>
      </c>
      <c r="L60" s="16">
        <f t="shared" si="22"/>
        <v>23612</v>
      </c>
    </row>
    <row r="61" spans="1:12" ht="31.5" outlineLevel="7">
      <c r="A61" s="42" t="s">
        <v>688</v>
      </c>
      <c r="B61" s="42" t="s">
        <v>452</v>
      </c>
      <c r="C61" s="22" t="s">
        <v>453</v>
      </c>
      <c r="D61" s="17">
        <f>6287.7+17324.3</f>
        <v>23612</v>
      </c>
      <c r="E61" s="17"/>
      <c r="F61" s="17">
        <f>SUM(D61:E61)</f>
        <v>23612</v>
      </c>
      <c r="G61" s="17">
        <f>6287.7+17324.3</f>
        <v>23612</v>
      </c>
      <c r="H61" s="17"/>
      <c r="I61" s="17">
        <f>SUM(G61:H61)</f>
        <v>23612</v>
      </c>
      <c r="J61" s="17">
        <f>6287.7+17324.3</f>
        <v>23612</v>
      </c>
      <c r="K61" s="17"/>
      <c r="L61" s="17">
        <f>SUM(J61:K61)</f>
        <v>23612</v>
      </c>
    </row>
    <row r="62" spans="1:12" ht="15.75" outlineLevel="5">
      <c r="A62" s="41" t="s">
        <v>703</v>
      </c>
      <c r="B62" s="41"/>
      <c r="C62" s="21" t="s">
        <v>704</v>
      </c>
      <c r="D62" s="16">
        <f t="shared" ref="D62:L62" si="23">D63</f>
        <v>4455</v>
      </c>
      <c r="E62" s="16">
        <f t="shared" si="23"/>
        <v>0</v>
      </c>
      <c r="F62" s="16">
        <f t="shared" si="23"/>
        <v>4455</v>
      </c>
      <c r="G62" s="16">
        <f t="shared" si="23"/>
        <v>4455</v>
      </c>
      <c r="H62" s="16">
        <f t="shared" si="23"/>
        <v>0</v>
      </c>
      <c r="I62" s="16">
        <f t="shared" si="23"/>
        <v>4455</v>
      </c>
      <c r="J62" s="16">
        <f t="shared" si="23"/>
        <v>4455</v>
      </c>
      <c r="K62" s="16">
        <f t="shared" si="23"/>
        <v>0</v>
      </c>
      <c r="L62" s="16">
        <f t="shared" si="23"/>
        <v>4455</v>
      </c>
    </row>
    <row r="63" spans="1:12" ht="31.5" outlineLevel="7">
      <c r="A63" s="42" t="s">
        <v>703</v>
      </c>
      <c r="B63" s="42" t="s">
        <v>452</v>
      </c>
      <c r="C63" s="22" t="s">
        <v>453</v>
      </c>
      <c r="D63" s="17">
        <v>4455</v>
      </c>
      <c r="E63" s="17"/>
      <c r="F63" s="17">
        <f>SUM(D63:E63)</f>
        <v>4455</v>
      </c>
      <c r="G63" s="17">
        <v>4455</v>
      </c>
      <c r="H63" s="17"/>
      <c r="I63" s="17">
        <f>SUM(G63:H63)</f>
        <v>4455</v>
      </c>
      <c r="J63" s="17">
        <v>4455</v>
      </c>
      <c r="K63" s="17"/>
      <c r="L63" s="17">
        <f>SUM(J63:K63)</f>
        <v>4455</v>
      </c>
    </row>
    <row r="64" spans="1:12" ht="47.25" outlineLevel="5">
      <c r="A64" s="41" t="s">
        <v>696</v>
      </c>
      <c r="B64" s="41"/>
      <c r="C64" s="21" t="s">
        <v>697</v>
      </c>
      <c r="D64" s="16">
        <f t="shared" ref="D64:L64" si="24">D65</f>
        <v>51567</v>
      </c>
      <c r="E64" s="16">
        <f t="shared" si="24"/>
        <v>0</v>
      </c>
      <c r="F64" s="16">
        <f t="shared" si="24"/>
        <v>51567</v>
      </c>
      <c r="G64" s="16">
        <f t="shared" si="24"/>
        <v>51567</v>
      </c>
      <c r="H64" s="16">
        <f t="shared" si="24"/>
        <v>0</v>
      </c>
      <c r="I64" s="16">
        <f t="shared" si="24"/>
        <v>51567</v>
      </c>
      <c r="J64" s="16">
        <f t="shared" si="24"/>
        <v>51567</v>
      </c>
      <c r="K64" s="16">
        <f t="shared" si="24"/>
        <v>0</v>
      </c>
      <c r="L64" s="16">
        <f t="shared" si="24"/>
        <v>51567</v>
      </c>
    </row>
    <row r="65" spans="1:12" ht="31.5" outlineLevel="7">
      <c r="A65" s="42" t="s">
        <v>696</v>
      </c>
      <c r="B65" s="42" t="s">
        <v>452</v>
      </c>
      <c r="C65" s="22" t="s">
        <v>453</v>
      </c>
      <c r="D65" s="17">
        <v>51567</v>
      </c>
      <c r="E65" s="17"/>
      <c r="F65" s="17">
        <f>SUM(D65:E65)</f>
        <v>51567</v>
      </c>
      <c r="G65" s="17">
        <v>51567</v>
      </c>
      <c r="H65" s="17"/>
      <c r="I65" s="17">
        <f>SUM(G65:H65)</f>
        <v>51567</v>
      </c>
      <c r="J65" s="17">
        <v>51567</v>
      </c>
      <c r="K65" s="17"/>
      <c r="L65" s="17">
        <f>SUM(J65:K65)</f>
        <v>51567</v>
      </c>
    </row>
    <row r="66" spans="1:12" ht="15.75" outlineLevel="5">
      <c r="A66" s="41" t="s">
        <v>705</v>
      </c>
      <c r="B66" s="41"/>
      <c r="C66" s="10" t="s">
        <v>109</v>
      </c>
      <c r="D66" s="6">
        <f t="shared" ref="D66:L66" si="25">D67+D68+D69+D70</f>
        <v>28049.010000000002</v>
      </c>
      <c r="E66" s="6">
        <f>E67+E68+E69+E70</f>
        <v>0</v>
      </c>
      <c r="F66" s="6">
        <f>F67+F68+F69+F70</f>
        <v>28049.010000000002</v>
      </c>
      <c r="G66" s="6">
        <f t="shared" si="25"/>
        <v>30244.1</v>
      </c>
      <c r="H66" s="6">
        <f>H67+H68+H69+H70</f>
        <v>0</v>
      </c>
      <c r="I66" s="6">
        <f>I67+I68+I69+I70</f>
        <v>30244.1</v>
      </c>
      <c r="J66" s="6">
        <f t="shared" si="25"/>
        <v>30244.1</v>
      </c>
      <c r="K66" s="6">
        <f t="shared" si="25"/>
        <v>0</v>
      </c>
      <c r="L66" s="6">
        <f t="shared" si="25"/>
        <v>30244.1</v>
      </c>
    </row>
    <row r="67" spans="1:12" ht="31.5" outlineLevel="7">
      <c r="A67" s="42" t="s">
        <v>705</v>
      </c>
      <c r="B67" s="42" t="s">
        <v>394</v>
      </c>
      <c r="C67" s="11" t="s">
        <v>395</v>
      </c>
      <c r="D67" s="7">
        <v>7019.58</v>
      </c>
      <c r="E67" s="17"/>
      <c r="F67" s="17">
        <f>SUM(D67:E67)</f>
        <v>7019.58</v>
      </c>
      <c r="G67" s="7">
        <v>7503.69</v>
      </c>
      <c r="H67" s="17"/>
      <c r="I67" s="17">
        <f>SUM(G67:H67)</f>
        <v>7503.69</v>
      </c>
      <c r="J67" s="7">
        <v>7503.69</v>
      </c>
      <c r="K67" s="17"/>
      <c r="L67" s="17">
        <f>SUM(J67:K67)</f>
        <v>7503.69</v>
      </c>
    </row>
    <row r="68" spans="1:12" ht="15.75" outlineLevel="7">
      <c r="A68" s="42" t="s">
        <v>705</v>
      </c>
      <c r="B68" s="42" t="s">
        <v>406</v>
      </c>
      <c r="C68" s="11" t="s">
        <v>407</v>
      </c>
      <c r="D68" s="7">
        <v>356.27</v>
      </c>
      <c r="E68" s="17"/>
      <c r="F68" s="17">
        <f>SUM(D68:E68)</f>
        <v>356.27</v>
      </c>
      <c r="G68" s="7">
        <v>356.14</v>
      </c>
      <c r="H68" s="17"/>
      <c r="I68" s="17">
        <f>SUM(G68:H68)</f>
        <v>356.14</v>
      </c>
      <c r="J68" s="7">
        <v>356.14</v>
      </c>
      <c r="K68" s="17"/>
      <c r="L68" s="17">
        <f>SUM(J68:K68)</f>
        <v>356.14</v>
      </c>
    </row>
    <row r="69" spans="1:12" ht="31.5" outlineLevel="7">
      <c r="A69" s="42" t="s">
        <v>705</v>
      </c>
      <c r="B69" s="42" t="s">
        <v>452</v>
      </c>
      <c r="C69" s="11" t="s">
        <v>453</v>
      </c>
      <c r="D69" s="7">
        <v>9647.58</v>
      </c>
      <c r="E69" s="17"/>
      <c r="F69" s="17">
        <f>SUM(D69:E69)</f>
        <v>9647.58</v>
      </c>
      <c r="G69" s="7">
        <v>10886.69</v>
      </c>
      <c r="H69" s="17"/>
      <c r="I69" s="17">
        <f>SUM(G69:H69)</f>
        <v>10886.69</v>
      </c>
      <c r="J69" s="7">
        <v>10886.69</v>
      </c>
      <c r="K69" s="17"/>
      <c r="L69" s="17">
        <f>SUM(J69:K69)</f>
        <v>10886.69</v>
      </c>
    </row>
    <row r="70" spans="1:12" ht="15.75" outlineLevel="7">
      <c r="A70" s="42" t="s">
        <v>705</v>
      </c>
      <c r="B70" s="42" t="s">
        <v>402</v>
      </c>
      <c r="C70" s="11" t="s">
        <v>403</v>
      </c>
      <c r="D70" s="7">
        <v>11025.58</v>
      </c>
      <c r="E70" s="17"/>
      <c r="F70" s="17">
        <f>SUM(D70:E70)</f>
        <v>11025.58</v>
      </c>
      <c r="G70" s="7">
        <v>11497.58</v>
      </c>
      <c r="H70" s="17"/>
      <c r="I70" s="17">
        <f>SUM(G70:H70)</f>
        <v>11497.58</v>
      </c>
      <c r="J70" s="7">
        <v>11497.58</v>
      </c>
      <c r="K70" s="17"/>
      <c r="L70" s="17">
        <f>SUM(J70:K70)</f>
        <v>11497.58</v>
      </c>
    </row>
    <row r="71" spans="1:12" ht="31.5" outlineLevel="7">
      <c r="A71" s="41" t="s">
        <v>690</v>
      </c>
      <c r="B71" s="41"/>
      <c r="C71" s="21" t="s">
        <v>691</v>
      </c>
      <c r="D71" s="16">
        <f t="shared" ref="D71:L71" si="26">D72+D73+D74+D75+D76</f>
        <v>1277853.6000000001</v>
      </c>
      <c r="E71" s="16">
        <f t="shared" si="26"/>
        <v>0</v>
      </c>
      <c r="F71" s="16">
        <f t="shared" si="26"/>
        <v>1277853.6000000001</v>
      </c>
      <c r="G71" s="16">
        <f t="shared" si="26"/>
        <v>1294911.2</v>
      </c>
      <c r="H71" s="16">
        <f t="shared" si="26"/>
        <v>0</v>
      </c>
      <c r="I71" s="16">
        <f t="shared" si="26"/>
        <v>1294911.2</v>
      </c>
      <c r="J71" s="16">
        <f t="shared" si="26"/>
        <v>1286089.9000000001</v>
      </c>
      <c r="K71" s="16">
        <f t="shared" si="26"/>
        <v>0</v>
      </c>
      <c r="L71" s="16">
        <f t="shared" si="26"/>
        <v>1286089.9000000001</v>
      </c>
    </row>
    <row r="72" spans="1:12" ht="47.25" outlineLevel="7">
      <c r="A72" s="42" t="s">
        <v>690</v>
      </c>
      <c r="B72" s="42" t="s">
        <v>391</v>
      </c>
      <c r="C72" s="22" t="s">
        <v>392</v>
      </c>
      <c r="D72" s="84">
        <f>231+20738.6</f>
        <v>20969.599999999999</v>
      </c>
      <c r="E72" s="17"/>
      <c r="F72" s="17">
        <f>SUM(D72:E72)</f>
        <v>20969.599999999999</v>
      </c>
      <c r="G72" s="84">
        <f>237.4+20967.6</f>
        <v>21205</v>
      </c>
      <c r="H72" s="17"/>
      <c r="I72" s="17">
        <f>SUM(G72:H72)</f>
        <v>21205</v>
      </c>
      <c r="J72" s="84">
        <f>237.4+20805.7</f>
        <v>21043.100000000002</v>
      </c>
      <c r="K72" s="17"/>
      <c r="L72" s="17">
        <f>SUM(J72:K72)</f>
        <v>21043.100000000002</v>
      </c>
    </row>
    <row r="73" spans="1:12" ht="31.5" outlineLevel="7">
      <c r="A73" s="42" t="s">
        <v>690</v>
      </c>
      <c r="B73" s="42" t="s">
        <v>394</v>
      </c>
      <c r="C73" s="22" t="s">
        <v>395</v>
      </c>
      <c r="D73" s="84">
        <f>6.9+31.6</f>
        <v>38.5</v>
      </c>
      <c r="E73" s="17"/>
      <c r="F73" s="17">
        <f>SUM(D73:E73)</f>
        <v>38.5</v>
      </c>
      <c r="G73" s="84">
        <f>7.1+29</f>
        <v>36.1</v>
      </c>
      <c r="H73" s="17"/>
      <c r="I73" s="17">
        <f>SUM(G73:H73)</f>
        <v>36.1</v>
      </c>
      <c r="J73" s="84">
        <f>7.1+28.6</f>
        <v>35.700000000000003</v>
      </c>
      <c r="K73" s="17"/>
      <c r="L73" s="17">
        <f>SUM(J73:K73)</f>
        <v>35.700000000000003</v>
      </c>
    </row>
    <row r="74" spans="1:12" ht="15.75" outlineLevel="7">
      <c r="A74" s="42" t="s">
        <v>690</v>
      </c>
      <c r="B74" s="42" t="s">
        <v>406</v>
      </c>
      <c r="C74" s="22" t="s">
        <v>407</v>
      </c>
      <c r="D74" s="84">
        <f>2097.5+720</f>
        <v>2817.5</v>
      </c>
      <c r="E74" s="17"/>
      <c r="F74" s="17">
        <f>SUM(D74:E74)</f>
        <v>2817.5</v>
      </c>
      <c r="G74" s="84">
        <f>1735+520</f>
        <v>2255</v>
      </c>
      <c r="H74" s="17"/>
      <c r="I74" s="17">
        <f>SUM(G74:H74)</f>
        <v>2255</v>
      </c>
      <c r="J74" s="84">
        <f>1685+420</f>
        <v>2105</v>
      </c>
      <c r="K74" s="17"/>
      <c r="L74" s="17">
        <f>SUM(J74:K74)</f>
        <v>2105</v>
      </c>
    </row>
    <row r="75" spans="1:12" ht="31.5" outlineLevel="7">
      <c r="A75" s="42" t="s">
        <v>690</v>
      </c>
      <c r="B75" s="42" t="s">
        <v>452</v>
      </c>
      <c r="C75" s="22" t="s">
        <v>453</v>
      </c>
      <c r="D75" s="84">
        <f>550744.5+658669.6+12891.4</f>
        <v>1222305.5</v>
      </c>
      <c r="E75" s="17"/>
      <c r="F75" s="17">
        <f>SUM(D75:E75)</f>
        <v>1222305.5</v>
      </c>
      <c r="G75" s="84">
        <f>552514.2+673056+13250.9</f>
        <v>1238821.0999999999</v>
      </c>
      <c r="H75" s="17"/>
      <c r="I75" s="17">
        <f>SUM(G75:H75)</f>
        <v>1238821.0999999999</v>
      </c>
      <c r="J75" s="84">
        <f>544984.9+671500.9+13826.3</f>
        <v>1230312.1000000001</v>
      </c>
      <c r="K75" s="17"/>
      <c r="L75" s="17">
        <f>SUM(J75:K75)</f>
        <v>1230312.1000000001</v>
      </c>
    </row>
    <row r="76" spans="1:12" ht="15.75" outlineLevel="7">
      <c r="A76" s="42" t="s">
        <v>690</v>
      </c>
      <c r="B76" s="42" t="s">
        <v>402</v>
      </c>
      <c r="C76" s="22" t="s">
        <v>403</v>
      </c>
      <c r="D76" s="84">
        <f>31722.5</f>
        <v>31722.5</v>
      </c>
      <c r="E76" s="17"/>
      <c r="F76" s="17">
        <f>SUM(D76:E76)</f>
        <v>31722.5</v>
      </c>
      <c r="G76" s="84">
        <f>32594</f>
        <v>32594</v>
      </c>
      <c r="H76" s="17"/>
      <c r="I76" s="17">
        <f>SUM(G76:H76)</f>
        <v>32594</v>
      </c>
      <c r="J76" s="84">
        <f>32594</f>
        <v>32594</v>
      </c>
      <c r="K76" s="17"/>
      <c r="L76" s="17">
        <f>SUM(J76:K76)</f>
        <v>32594</v>
      </c>
    </row>
    <row r="77" spans="1:12" ht="78.75" outlineLevel="5">
      <c r="A77" s="163" t="s">
        <v>312</v>
      </c>
      <c r="B77" s="163"/>
      <c r="C77" s="166" t="s">
        <v>720</v>
      </c>
      <c r="D77" s="6">
        <f>D79</f>
        <v>5035.2</v>
      </c>
      <c r="E77" s="6">
        <f>E79+E78</f>
        <v>0</v>
      </c>
      <c r="F77" s="6">
        <f t="shared" ref="F77:L77" si="27">F79+F78</f>
        <v>5035.2</v>
      </c>
      <c r="G77" s="6">
        <f t="shared" si="27"/>
        <v>5035.2</v>
      </c>
      <c r="H77" s="6">
        <f t="shared" si="27"/>
        <v>0</v>
      </c>
      <c r="I77" s="6">
        <f t="shared" si="27"/>
        <v>5035.2</v>
      </c>
      <c r="J77" s="6">
        <f t="shared" si="27"/>
        <v>5035.2</v>
      </c>
      <c r="K77" s="6">
        <f t="shared" si="27"/>
        <v>0</v>
      </c>
      <c r="L77" s="6">
        <f t="shared" si="27"/>
        <v>5035.2</v>
      </c>
    </row>
    <row r="78" spans="1:12" ht="47.25" outlineLevel="5">
      <c r="A78" s="165" t="s">
        <v>312</v>
      </c>
      <c r="B78" s="165" t="s">
        <v>391</v>
      </c>
      <c r="C78" s="11" t="s">
        <v>392</v>
      </c>
      <c r="D78" s="7"/>
      <c r="E78" s="162">
        <v>74.400000000000006</v>
      </c>
      <c r="F78" s="7">
        <f>SUM(D78:E78)</f>
        <v>74.400000000000006</v>
      </c>
      <c r="G78" s="7"/>
      <c r="H78" s="162">
        <v>74.400000000000006</v>
      </c>
      <c r="I78" s="7">
        <f>SUM(G78:H78)</f>
        <v>74.400000000000006</v>
      </c>
      <c r="J78" s="7"/>
      <c r="K78" s="162">
        <v>74.400000000000006</v>
      </c>
      <c r="L78" s="7">
        <f>SUM(J78:K78)</f>
        <v>74.400000000000006</v>
      </c>
    </row>
    <row r="79" spans="1:12" ht="31.5" outlineLevel="7">
      <c r="A79" s="165" t="s">
        <v>312</v>
      </c>
      <c r="B79" s="165" t="s">
        <v>452</v>
      </c>
      <c r="C79" s="11" t="s">
        <v>453</v>
      </c>
      <c r="D79" s="7">
        <f>4960.8+74.4</f>
        <v>5035.2</v>
      </c>
      <c r="E79" s="161">
        <v>-74.400000000000006</v>
      </c>
      <c r="F79" s="17">
        <f>SUM(D79:E79)</f>
        <v>4960.8</v>
      </c>
      <c r="G79" s="7">
        <f>4960.8+74.4</f>
        <v>5035.2</v>
      </c>
      <c r="H79" s="161">
        <v>-74.400000000000006</v>
      </c>
      <c r="I79" s="17">
        <f>SUM(G79:H79)</f>
        <v>4960.8</v>
      </c>
      <c r="J79" s="7">
        <f>4960.8+74.4</f>
        <v>5035.2</v>
      </c>
      <c r="K79" s="161">
        <v>-74.400000000000006</v>
      </c>
      <c r="L79" s="17">
        <f>SUM(J79:K79)</f>
        <v>4960.8</v>
      </c>
    </row>
    <row r="80" spans="1:12" ht="157.5" customHeight="1" outlineLevel="5">
      <c r="A80" s="41" t="s">
        <v>700</v>
      </c>
      <c r="B80" s="41"/>
      <c r="C80" s="70" t="s">
        <v>811</v>
      </c>
      <c r="D80" s="16">
        <f t="shared" ref="D80:L80" si="28">D81</f>
        <v>551.34324324324325</v>
      </c>
      <c r="E80" s="16">
        <f t="shared" si="28"/>
        <v>0</v>
      </c>
      <c r="F80" s="16">
        <f t="shared" si="28"/>
        <v>551.34324324324325</v>
      </c>
      <c r="G80" s="16">
        <f t="shared" si="28"/>
        <v>557.254054054054</v>
      </c>
      <c r="H80" s="16">
        <f t="shared" si="28"/>
        <v>0</v>
      </c>
      <c r="I80" s="16">
        <f t="shared" si="28"/>
        <v>557.254054054054</v>
      </c>
      <c r="J80" s="16">
        <f t="shared" si="28"/>
        <v>549.3648648648649</v>
      </c>
      <c r="K80" s="16">
        <f t="shared" si="28"/>
        <v>0</v>
      </c>
      <c r="L80" s="16">
        <f t="shared" si="28"/>
        <v>549.3648648648649</v>
      </c>
    </row>
    <row r="81" spans="1:12" ht="31.5" outlineLevel="7">
      <c r="A81" s="42" t="s">
        <v>700</v>
      </c>
      <c r="B81" s="42" t="s">
        <v>452</v>
      </c>
      <c r="C81" s="22" t="s">
        <v>453</v>
      </c>
      <c r="D81" s="7">
        <v>551.34324324324325</v>
      </c>
      <c r="E81" s="17"/>
      <c r="F81" s="17">
        <f>SUM(D81:E81)</f>
        <v>551.34324324324325</v>
      </c>
      <c r="G81" s="7">
        <v>557.254054054054</v>
      </c>
      <c r="H81" s="17"/>
      <c r="I81" s="17">
        <f>SUM(G81:H81)</f>
        <v>557.254054054054</v>
      </c>
      <c r="J81" s="7">
        <v>549.3648648648649</v>
      </c>
      <c r="K81" s="17"/>
      <c r="L81" s="17">
        <f>SUM(J81:K81)</f>
        <v>549.3648648648649</v>
      </c>
    </row>
    <row r="82" spans="1:12" ht="156.75" customHeight="1" outlineLevel="5">
      <c r="A82" s="41" t="s">
        <v>700</v>
      </c>
      <c r="B82" s="41"/>
      <c r="C82" s="70" t="s">
        <v>812</v>
      </c>
      <c r="D82" s="16">
        <f t="shared" ref="D82:L82" si="29">D83</f>
        <v>6799.9</v>
      </c>
      <c r="E82" s="16">
        <f t="shared" si="29"/>
        <v>0</v>
      </c>
      <c r="F82" s="16">
        <f t="shared" si="29"/>
        <v>6799.9</v>
      </c>
      <c r="G82" s="16">
        <f t="shared" si="29"/>
        <v>6872.8</v>
      </c>
      <c r="H82" s="16">
        <f t="shared" si="29"/>
        <v>0</v>
      </c>
      <c r="I82" s="16">
        <f t="shared" si="29"/>
        <v>6872.8</v>
      </c>
      <c r="J82" s="16">
        <f t="shared" si="29"/>
        <v>6775.5</v>
      </c>
      <c r="K82" s="16">
        <f t="shared" si="29"/>
        <v>0</v>
      </c>
      <c r="L82" s="16">
        <f t="shared" si="29"/>
        <v>6775.5</v>
      </c>
    </row>
    <row r="83" spans="1:12" ht="31.5" outlineLevel="7">
      <c r="A83" s="42" t="s">
        <v>700</v>
      </c>
      <c r="B83" s="42" t="s">
        <v>452</v>
      </c>
      <c r="C83" s="22" t="s">
        <v>453</v>
      </c>
      <c r="D83" s="17">
        <v>6799.9</v>
      </c>
      <c r="E83" s="17"/>
      <c r="F83" s="17">
        <f>SUM(D83:E83)</f>
        <v>6799.9</v>
      </c>
      <c r="G83" s="17">
        <v>6872.8</v>
      </c>
      <c r="H83" s="17"/>
      <c r="I83" s="17">
        <f>SUM(G83:H83)</f>
        <v>6872.8</v>
      </c>
      <c r="J83" s="17">
        <v>6775.5</v>
      </c>
      <c r="K83" s="17"/>
      <c r="L83" s="17">
        <f>SUM(J83:K83)</f>
        <v>6775.5</v>
      </c>
    </row>
    <row r="84" spans="1:12" ht="47.25" outlineLevel="5">
      <c r="A84" s="41" t="s">
        <v>698</v>
      </c>
      <c r="B84" s="41"/>
      <c r="C84" s="21" t="s">
        <v>699</v>
      </c>
      <c r="D84" s="16">
        <f t="shared" ref="D84:L84" si="30">D85</f>
        <v>103553.7</v>
      </c>
      <c r="E84" s="16">
        <f t="shared" si="30"/>
        <v>0</v>
      </c>
      <c r="F84" s="16">
        <f t="shared" si="30"/>
        <v>103553.7</v>
      </c>
      <c r="G84" s="16">
        <f t="shared" si="30"/>
        <v>93266.2</v>
      </c>
      <c r="H84" s="16">
        <f t="shared" si="30"/>
        <v>0</v>
      </c>
      <c r="I84" s="16">
        <f t="shared" si="30"/>
        <v>93266.2</v>
      </c>
      <c r="J84" s="16">
        <f t="shared" si="30"/>
        <v>91523.7</v>
      </c>
      <c r="K84" s="16">
        <f t="shared" si="30"/>
        <v>0</v>
      </c>
      <c r="L84" s="16">
        <f t="shared" si="30"/>
        <v>91523.7</v>
      </c>
    </row>
    <row r="85" spans="1:12" ht="31.5" outlineLevel="7">
      <c r="A85" s="42" t="s">
        <v>698</v>
      </c>
      <c r="B85" s="42" t="s">
        <v>452</v>
      </c>
      <c r="C85" s="22" t="s">
        <v>453</v>
      </c>
      <c r="D85" s="17">
        <v>103553.7</v>
      </c>
      <c r="E85" s="17"/>
      <c r="F85" s="17">
        <f>SUM(D85:E85)</f>
        <v>103553.7</v>
      </c>
      <c r="G85" s="17">
        <v>93266.2</v>
      </c>
      <c r="H85" s="17"/>
      <c r="I85" s="17">
        <f>SUM(G85:H85)</f>
        <v>93266.2</v>
      </c>
      <c r="J85" s="17">
        <v>91523.7</v>
      </c>
      <c r="K85" s="17"/>
      <c r="L85" s="17">
        <f>SUM(J85:K85)</f>
        <v>91523.7</v>
      </c>
    </row>
    <row r="86" spans="1:12" ht="31.5" outlineLevel="7">
      <c r="A86" s="43" t="s">
        <v>37</v>
      </c>
      <c r="B86" s="43"/>
      <c r="C86" s="10" t="s">
        <v>39</v>
      </c>
      <c r="D86" s="6">
        <f t="shared" ref="D86:L87" si="31">D87</f>
        <v>1618.3</v>
      </c>
      <c r="E86" s="6">
        <f t="shared" si="31"/>
        <v>0</v>
      </c>
      <c r="F86" s="6">
        <f t="shared" si="31"/>
        <v>1618.3</v>
      </c>
      <c r="G86" s="6">
        <f t="shared" si="31"/>
        <v>1618.3</v>
      </c>
      <c r="H86" s="6">
        <f t="shared" si="31"/>
        <v>0</v>
      </c>
      <c r="I86" s="6">
        <f t="shared" si="31"/>
        <v>1618.3</v>
      </c>
      <c r="J86" s="6">
        <f t="shared" si="31"/>
        <v>1618.3</v>
      </c>
      <c r="K86" s="6">
        <f t="shared" si="31"/>
        <v>0</v>
      </c>
      <c r="L86" s="6">
        <f t="shared" si="31"/>
        <v>1618.3</v>
      </c>
    </row>
    <row r="87" spans="1:12" ht="63" outlineLevel="7">
      <c r="A87" s="43" t="s">
        <v>38</v>
      </c>
      <c r="B87" s="43"/>
      <c r="C87" s="10" t="s">
        <v>40</v>
      </c>
      <c r="D87" s="6">
        <f t="shared" si="31"/>
        <v>1618.3</v>
      </c>
      <c r="E87" s="6">
        <f t="shared" si="31"/>
        <v>0</v>
      </c>
      <c r="F87" s="6">
        <f t="shared" si="31"/>
        <v>1618.3</v>
      </c>
      <c r="G87" s="6">
        <f t="shared" si="31"/>
        <v>1618.3</v>
      </c>
      <c r="H87" s="6">
        <f t="shared" si="31"/>
        <v>0</v>
      </c>
      <c r="I87" s="6">
        <f t="shared" si="31"/>
        <v>1618.3</v>
      </c>
      <c r="J87" s="6">
        <f t="shared" si="31"/>
        <v>1618.3</v>
      </c>
      <c r="K87" s="6">
        <f t="shared" si="31"/>
        <v>0</v>
      </c>
      <c r="L87" s="6">
        <f t="shared" si="31"/>
        <v>1618.3</v>
      </c>
    </row>
    <row r="88" spans="1:12" ht="31.5" outlineLevel="7">
      <c r="A88" s="44" t="s">
        <v>38</v>
      </c>
      <c r="B88" s="44" t="s">
        <v>452</v>
      </c>
      <c r="C88" s="11" t="s">
        <v>453</v>
      </c>
      <c r="D88" s="7">
        <v>1618.3</v>
      </c>
      <c r="E88" s="17"/>
      <c r="F88" s="17">
        <f>SUM(D88:E88)</f>
        <v>1618.3</v>
      </c>
      <c r="G88" s="7">
        <v>1618.3</v>
      </c>
      <c r="H88" s="17"/>
      <c r="I88" s="17">
        <f>SUM(G88:H88)</f>
        <v>1618.3</v>
      </c>
      <c r="J88" s="7">
        <v>1618.3</v>
      </c>
      <c r="K88" s="17"/>
      <c r="L88" s="17">
        <f>SUM(J88:K88)</f>
        <v>1618.3</v>
      </c>
    </row>
    <row r="89" spans="1:12" ht="31.5" outlineLevel="2">
      <c r="A89" s="41" t="s">
        <v>544</v>
      </c>
      <c r="B89" s="41"/>
      <c r="C89" s="21" t="s">
        <v>545</v>
      </c>
      <c r="D89" s="16">
        <f t="shared" ref="D89:L89" si="32">D90+D120+D134+D145+D155</f>
        <v>285866.67049999995</v>
      </c>
      <c r="E89" s="16">
        <f t="shared" si="32"/>
        <v>0</v>
      </c>
      <c r="F89" s="16">
        <f t="shared" si="32"/>
        <v>285866.67049999995</v>
      </c>
      <c r="G89" s="16">
        <f t="shared" si="32"/>
        <v>281101.89169999998</v>
      </c>
      <c r="H89" s="16">
        <f t="shared" si="32"/>
        <v>0</v>
      </c>
      <c r="I89" s="16">
        <f t="shared" si="32"/>
        <v>281101.89169999998</v>
      </c>
      <c r="J89" s="16">
        <f t="shared" si="32"/>
        <v>276720.8</v>
      </c>
      <c r="K89" s="16">
        <f t="shared" si="32"/>
        <v>0</v>
      </c>
      <c r="L89" s="16">
        <f t="shared" si="32"/>
        <v>276720.8</v>
      </c>
    </row>
    <row r="90" spans="1:12" ht="31.5" outlineLevel="3">
      <c r="A90" s="41" t="s">
        <v>618</v>
      </c>
      <c r="B90" s="41"/>
      <c r="C90" s="21" t="s">
        <v>619</v>
      </c>
      <c r="D90" s="16">
        <f t="shared" ref="D90:L90" si="33">D91+D113+D103+D108</f>
        <v>11600.690500000001</v>
      </c>
      <c r="E90" s="16">
        <f t="shared" si="33"/>
        <v>0</v>
      </c>
      <c r="F90" s="16">
        <f t="shared" si="33"/>
        <v>11600.690500000001</v>
      </c>
      <c r="G90" s="16">
        <f t="shared" si="33"/>
        <v>11598.7917</v>
      </c>
      <c r="H90" s="16">
        <f t="shared" si="33"/>
        <v>0</v>
      </c>
      <c r="I90" s="16">
        <f t="shared" si="33"/>
        <v>11598.7917</v>
      </c>
      <c r="J90" s="16">
        <f t="shared" si="33"/>
        <v>5984.9</v>
      </c>
      <c r="K90" s="16">
        <f t="shared" si="33"/>
        <v>0</v>
      </c>
      <c r="L90" s="16">
        <f t="shared" si="33"/>
        <v>5984.9</v>
      </c>
    </row>
    <row r="91" spans="1:12" ht="31.5" outlineLevel="4">
      <c r="A91" s="41" t="s">
        <v>620</v>
      </c>
      <c r="B91" s="41"/>
      <c r="C91" s="21" t="s">
        <v>818</v>
      </c>
      <c r="D91" s="16">
        <f t="shared" ref="D91:L91" si="34">D96+D99+D101+D94+D92</f>
        <v>5999.9</v>
      </c>
      <c r="E91" s="16">
        <f t="shared" si="34"/>
        <v>0</v>
      </c>
      <c r="F91" s="16">
        <f t="shared" si="34"/>
        <v>5999.9</v>
      </c>
      <c r="G91" s="16">
        <f t="shared" si="34"/>
        <v>5799.9</v>
      </c>
      <c r="H91" s="16">
        <f t="shared" si="34"/>
        <v>0</v>
      </c>
      <c r="I91" s="16">
        <f t="shared" si="34"/>
        <v>5799.9</v>
      </c>
      <c r="J91" s="16">
        <f t="shared" si="34"/>
        <v>5799.9</v>
      </c>
      <c r="K91" s="16">
        <f t="shared" si="34"/>
        <v>0</v>
      </c>
      <c r="L91" s="16">
        <f t="shared" si="34"/>
        <v>5799.9</v>
      </c>
    </row>
    <row r="92" spans="1:12" ht="31.5" outlineLevel="4">
      <c r="A92" s="43" t="s">
        <v>621</v>
      </c>
      <c r="B92" s="43"/>
      <c r="C92" s="10" t="s">
        <v>397</v>
      </c>
      <c r="D92" s="6">
        <f t="shared" ref="D92:L92" si="35">D93</f>
        <v>150</v>
      </c>
      <c r="E92" s="6">
        <f t="shared" si="35"/>
        <v>0</v>
      </c>
      <c r="F92" s="6">
        <f t="shared" si="35"/>
        <v>150</v>
      </c>
      <c r="G92" s="6">
        <f t="shared" si="35"/>
        <v>150</v>
      </c>
      <c r="H92" s="6">
        <f t="shared" si="35"/>
        <v>0</v>
      </c>
      <c r="I92" s="6">
        <f t="shared" si="35"/>
        <v>150</v>
      </c>
      <c r="J92" s="6">
        <f t="shared" si="35"/>
        <v>150</v>
      </c>
      <c r="K92" s="6">
        <f t="shared" si="35"/>
        <v>0</v>
      </c>
      <c r="L92" s="6">
        <f t="shared" si="35"/>
        <v>150</v>
      </c>
    </row>
    <row r="93" spans="1:12" ht="31.5" outlineLevel="4">
      <c r="A93" s="44" t="s">
        <v>621</v>
      </c>
      <c r="B93" s="44" t="s">
        <v>394</v>
      </c>
      <c r="C93" s="11" t="s">
        <v>395</v>
      </c>
      <c r="D93" s="7">
        <v>150</v>
      </c>
      <c r="E93" s="17"/>
      <c r="F93" s="17">
        <f>SUM(D93:E93)</f>
        <v>150</v>
      </c>
      <c r="G93" s="7">
        <v>150</v>
      </c>
      <c r="H93" s="17"/>
      <c r="I93" s="17">
        <f>SUM(G93:H93)</f>
        <v>150</v>
      </c>
      <c r="J93" s="7">
        <v>150</v>
      </c>
      <c r="K93" s="17"/>
      <c r="L93" s="17">
        <f>SUM(J93:K93)</f>
        <v>150</v>
      </c>
    </row>
    <row r="94" spans="1:12" ht="31.5" outlineLevel="7">
      <c r="A94" s="41" t="s">
        <v>26</v>
      </c>
      <c r="B94" s="41"/>
      <c r="C94" s="20" t="s">
        <v>23</v>
      </c>
      <c r="D94" s="16">
        <f t="shared" ref="D94:L94" si="36">D95</f>
        <v>2639.9</v>
      </c>
      <c r="E94" s="16">
        <f t="shared" si="36"/>
        <v>0</v>
      </c>
      <c r="F94" s="16">
        <f t="shared" si="36"/>
        <v>2639.9</v>
      </c>
      <c r="G94" s="16">
        <f t="shared" si="36"/>
        <v>2639.9</v>
      </c>
      <c r="H94" s="16">
        <f t="shared" si="36"/>
        <v>0</v>
      </c>
      <c r="I94" s="16">
        <f t="shared" si="36"/>
        <v>2639.9</v>
      </c>
      <c r="J94" s="16">
        <f t="shared" si="36"/>
        <v>2639.9</v>
      </c>
      <c r="K94" s="16">
        <f t="shared" si="36"/>
        <v>0</v>
      </c>
      <c r="L94" s="16">
        <f t="shared" si="36"/>
        <v>2639.9</v>
      </c>
    </row>
    <row r="95" spans="1:12" ht="31.5" outlineLevel="7">
      <c r="A95" s="42" t="s">
        <v>26</v>
      </c>
      <c r="B95" s="42" t="s">
        <v>452</v>
      </c>
      <c r="C95" s="19" t="s">
        <v>809</v>
      </c>
      <c r="D95" s="17">
        <v>2639.9</v>
      </c>
      <c r="E95" s="17"/>
      <c r="F95" s="17">
        <f>SUM(D95:E95)</f>
        <v>2639.9</v>
      </c>
      <c r="G95" s="17">
        <v>2639.9</v>
      </c>
      <c r="H95" s="17"/>
      <c r="I95" s="17">
        <f>SUM(G95:H95)</f>
        <v>2639.9</v>
      </c>
      <c r="J95" s="17">
        <v>2639.9</v>
      </c>
      <c r="K95" s="17"/>
      <c r="L95" s="17">
        <f>SUM(J95:K95)</f>
        <v>2639.9</v>
      </c>
    </row>
    <row r="96" spans="1:12" ht="15.75" outlineLevel="5">
      <c r="A96" s="167" t="s">
        <v>749</v>
      </c>
      <c r="B96" s="167"/>
      <c r="C96" s="168" t="s">
        <v>750</v>
      </c>
      <c r="D96" s="16">
        <f t="shared" ref="D96:L96" si="37">D97+D98</f>
        <v>2750</v>
      </c>
      <c r="E96" s="16">
        <f t="shared" si="37"/>
        <v>0</v>
      </c>
      <c r="F96" s="16">
        <f t="shared" si="37"/>
        <v>2750</v>
      </c>
      <c r="G96" s="16">
        <f t="shared" si="37"/>
        <v>2750</v>
      </c>
      <c r="H96" s="16">
        <f t="shared" si="37"/>
        <v>0</v>
      </c>
      <c r="I96" s="16">
        <f t="shared" si="37"/>
        <v>2750</v>
      </c>
      <c r="J96" s="16">
        <f t="shared" si="37"/>
        <v>2750</v>
      </c>
      <c r="K96" s="16">
        <f t="shared" si="37"/>
        <v>0</v>
      </c>
      <c r="L96" s="16">
        <f t="shared" si="37"/>
        <v>2750</v>
      </c>
    </row>
    <row r="97" spans="1:12" ht="31.5" outlineLevel="7">
      <c r="A97" s="42" t="s">
        <v>749</v>
      </c>
      <c r="B97" s="169" t="s">
        <v>394</v>
      </c>
      <c r="C97" s="22" t="s">
        <v>395</v>
      </c>
      <c r="D97" s="17">
        <v>925.3</v>
      </c>
      <c r="E97" s="161">
        <v>1824.7</v>
      </c>
      <c r="F97" s="17">
        <f>SUM(D97:E97)</f>
        <v>2750</v>
      </c>
      <c r="G97" s="17">
        <v>925.3</v>
      </c>
      <c r="H97" s="161">
        <v>1824.7</v>
      </c>
      <c r="I97" s="17">
        <f>SUM(G97:H97)</f>
        <v>2750</v>
      </c>
      <c r="J97" s="17">
        <v>925.3</v>
      </c>
      <c r="K97" s="161">
        <v>1824.7</v>
      </c>
      <c r="L97" s="17">
        <f>SUM(J97:K97)</f>
        <v>2750</v>
      </c>
    </row>
    <row r="98" spans="1:12" ht="31.5" hidden="1" outlineLevel="7">
      <c r="A98" s="42" t="s">
        <v>749</v>
      </c>
      <c r="B98" s="165" t="s">
        <v>452</v>
      </c>
      <c r="C98" s="13" t="s">
        <v>809</v>
      </c>
      <c r="D98" s="17">
        <v>1824.7</v>
      </c>
      <c r="E98" s="161">
        <v>-1824.7</v>
      </c>
      <c r="F98" s="161">
        <f>SUM(D98:E98)</f>
        <v>0</v>
      </c>
      <c r="G98" s="17">
        <v>1824.7</v>
      </c>
      <c r="H98" s="161">
        <v>-1824.7</v>
      </c>
      <c r="I98" s="161">
        <f>SUM(G98:H98)</f>
        <v>0</v>
      </c>
      <c r="J98" s="17">
        <v>1824.7</v>
      </c>
      <c r="K98" s="161">
        <v>-1824.7</v>
      </c>
      <c r="L98" s="161">
        <f>SUM(J98:K98)</f>
        <v>0</v>
      </c>
    </row>
    <row r="99" spans="1:12" ht="31.5" outlineLevel="5" collapsed="1">
      <c r="A99" s="41" t="s">
        <v>751</v>
      </c>
      <c r="B99" s="41"/>
      <c r="C99" s="21" t="s">
        <v>752</v>
      </c>
      <c r="D99" s="16">
        <f t="shared" ref="D99:L99" si="38">D100</f>
        <v>260</v>
      </c>
      <c r="E99" s="16">
        <f t="shared" si="38"/>
        <v>0</v>
      </c>
      <c r="F99" s="16">
        <f t="shared" si="38"/>
        <v>260</v>
      </c>
      <c r="G99" s="16">
        <f t="shared" si="38"/>
        <v>260</v>
      </c>
      <c r="H99" s="16">
        <f t="shared" si="38"/>
        <v>0</v>
      </c>
      <c r="I99" s="16">
        <f t="shared" si="38"/>
        <v>260</v>
      </c>
      <c r="J99" s="16">
        <f t="shared" si="38"/>
        <v>260</v>
      </c>
      <c r="K99" s="16">
        <f t="shared" si="38"/>
        <v>0</v>
      </c>
      <c r="L99" s="16">
        <f t="shared" si="38"/>
        <v>260</v>
      </c>
    </row>
    <row r="100" spans="1:12" ht="31.5" outlineLevel="7">
      <c r="A100" s="42" t="s">
        <v>751</v>
      </c>
      <c r="B100" s="42" t="s">
        <v>394</v>
      </c>
      <c r="C100" s="22" t="s">
        <v>395</v>
      </c>
      <c r="D100" s="17">
        <v>260</v>
      </c>
      <c r="E100" s="17"/>
      <c r="F100" s="17">
        <f>SUM(D100:E100)</f>
        <v>260</v>
      </c>
      <c r="G100" s="17">
        <v>260</v>
      </c>
      <c r="H100" s="17"/>
      <c r="I100" s="17">
        <f>SUM(G100:H100)</f>
        <v>260</v>
      </c>
      <c r="J100" s="17">
        <v>260</v>
      </c>
      <c r="K100" s="17"/>
      <c r="L100" s="17">
        <f>SUM(J100:K100)</f>
        <v>260</v>
      </c>
    </row>
    <row r="101" spans="1:12" ht="47.25" outlineLevel="7">
      <c r="A101" s="41" t="s">
        <v>840</v>
      </c>
      <c r="B101" s="41"/>
      <c r="C101" s="14" t="s">
        <v>839</v>
      </c>
      <c r="D101" s="16">
        <f>D102</f>
        <v>200</v>
      </c>
      <c r="E101" s="16">
        <f>E102</f>
        <v>0</v>
      </c>
      <c r="F101" s="16">
        <f>F102</f>
        <v>200</v>
      </c>
      <c r="G101" s="16"/>
      <c r="H101" s="16">
        <f>H102</f>
        <v>0</v>
      </c>
      <c r="I101" s="16">
        <f>I102</f>
        <v>0</v>
      </c>
      <c r="J101" s="16"/>
      <c r="K101" s="16">
        <f>K102</f>
        <v>0</v>
      </c>
      <c r="L101" s="16">
        <f>L102</f>
        <v>0</v>
      </c>
    </row>
    <row r="102" spans="1:12" ht="31.5" outlineLevel="7">
      <c r="A102" s="42" t="s">
        <v>840</v>
      </c>
      <c r="B102" s="42" t="s">
        <v>452</v>
      </c>
      <c r="C102" s="19" t="s">
        <v>809</v>
      </c>
      <c r="D102" s="17">
        <v>200</v>
      </c>
      <c r="E102" s="17"/>
      <c r="F102" s="17">
        <f>SUM(D102:E102)</f>
        <v>200</v>
      </c>
      <c r="G102" s="17"/>
      <c r="H102" s="17"/>
      <c r="I102" s="17">
        <f>SUM(G102:H102)</f>
        <v>0</v>
      </c>
      <c r="J102" s="17"/>
      <c r="K102" s="17"/>
      <c r="L102" s="17">
        <f>SUM(J102:K102)</f>
        <v>0</v>
      </c>
    </row>
    <row r="103" spans="1:12" ht="15.75" outlineLevel="7">
      <c r="A103" s="104" t="s">
        <v>21</v>
      </c>
      <c r="B103" s="103"/>
      <c r="C103" s="20" t="s">
        <v>580</v>
      </c>
      <c r="D103" s="16">
        <f t="shared" ref="D103:L103" si="39">D104+D106</f>
        <v>1256.2455</v>
      </c>
      <c r="E103" s="16">
        <f t="shared" si="39"/>
        <v>0</v>
      </c>
      <c r="F103" s="16">
        <f t="shared" si="39"/>
        <v>1256.2455</v>
      </c>
      <c r="G103" s="16">
        <f t="shared" si="39"/>
        <v>239.59016</v>
      </c>
      <c r="H103" s="16">
        <f t="shared" si="39"/>
        <v>0</v>
      </c>
      <c r="I103" s="16">
        <f t="shared" si="39"/>
        <v>239.59016</v>
      </c>
      <c r="J103" s="16">
        <f t="shared" si="39"/>
        <v>185</v>
      </c>
      <c r="K103" s="16">
        <f t="shared" si="39"/>
        <v>0</v>
      </c>
      <c r="L103" s="16">
        <f t="shared" si="39"/>
        <v>185</v>
      </c>
    </row>
    <row r="104" spans="1:12" ht="31.5" outlineLevel="7">
      <c r="A104" s="104" t="s">
        <v>22</v>
      </c>
      <c r="B104" s="41"/>
      <c r="C104" s="20" t="s">
        <v>23</v>
      </c>
      <c r="D104" s="16">
        <f t="shared" ref="D104:L104" si="40">D105</f>
        <v>185</v>
      </c>
      <c r="E104" s="16">
        <f t="shared" si="40"/>
        <v>0</v>
      </c>
      <c r="F104" s="16">
        <f t="shared" si="40"/>
        <v>185</v>
      </c>
      <c r="G104" s="16">
        <f t="shared" si="40"/>
        <v>185</v>
      </c>
      <c r="H104" s="16">
        <f t="shared" si="40"/>
        <v>0</v>
      </c>
      <c r="I104" s="16">
        <f t="shared" si="40"/>
        <v>185</v>
      </c>
      <c r="J104" s="16">
        <f t="shared" si="40"/>
        <v>185</v>
      </c>
      <c r="K104" s="16">
        <f t="shared" si="40"/>
        <v>0</v>
      </c>
      <c r="L104" s="16">
        <f t="shared" si="40"/>
        <v>185</v>
      </c>
    </row>
    <row r="105" spans="1:12" ht="31.5" outlineLevel="7">
      <c r="A105" s="55" t="s">
        <v>22</v>
      </c>
      <c r="B105" s="42" t="s">
        <v>452</v>
      </c>
      <c r="C105" s="19" t="s">
        <v>809</v>
      </c>
      <c r="D105" s="17">
        <v>185</v>
      </c>
      <c r="E105" s="17"/>
      <c r="F105" s="17">
        <f>SUM(D105:E105)</f>
        <v>185</v>
      </c>
      <c r="G105" s="17">
        <v>185</v>
      </c>
      <c r="H105" s="17"/>
      <c r="I105" s="17">
        <f>SUM(G105:H105)</f>
        <v>185</v>
      </c>
      <c r="J105" s="17">
        <v>185</v>
      </c>
      <c r="K105" s="17"/>
      <c r="L105" s="17">
        <f>SUM(J105:K105)</f>
        <v>185</v>
      </c>
    </row>
    <row r="106" spans="1:12" ht="47.25" outlineLevel="7">
      <c r="A106" s="43" t="s">
        <v>171</v>
      </c>
      <c r="B106" s="43"/>
      <c r="C106" s="10" t="s">
        <v>121</v>
      </c>
      <c r="D106" s="97">
        <f t="shared" ref="D106:I106" si="41">D107</f>
        <v>1071.2455</v>
      </c>
      <c r="E106" s="97">
        <f t="shared" si="41"/>
        <v>0</v>
      </c>
      <c r="F106" s="97">
        <f t="shared" si="41"/>
        <v>1071.2455</v>
      </c>
      <c r="G106" s="97">
        <f t="shared" si="41"/>
        <v>54.590159999999997</v>
      </c>
      <c r="H106" s="97">
        <f t="shared" si="41"/>
        <v>0</v>
      </c>
      <c r="I106" s="97">
        <f t="shared" si="41"/>
        <v>54.590159999999997</v>
      </c>
      <c r="J106" s="97"/>
      <c r="K106" s="97">
        <f>K107</f>
        <v>0</v>
      </c>
      <c r="L106" s="97">
        <f>L107</f>
        <v>0</v>
      </c>
    </row>
    <row r="107" spans="1:12" ht="31.5" outlineLevel="7">
      <c r="A107" s="44" t="s">
        <v>171</v>
      </c>
      <c r="B107" s="42" t="s">
        <v>452</v>
      </c>
      <c r="C107" s="19" t="s">
        <v>809</v>
      </c>
      <c r="D107" s="96">
        <v>1071.2455</v>
      </c>
      <c r="E107" s="17"/>
      <c r="F107" s="17">
        <f>SUM(D107:E107)</f>
        <v>1071.2455</v>
      </c>
      <c r="G107" s="96">
        <v>54.590159999999997</v>
      </c>
      <c r="H107" s="17"/>
      <c r="I107" s="17">
        <f>SUM(G107:H107)</f>
        <v>54.590159999999997</v>
      </c>
      <c r="J107" s="96"/>
      <c r="K107" s="17"/>
      <c r="L107" s="17">
        <f>SUM(J107:K107)</f>
        <v>0</v>
      </c>
    </row>
    <row r="108" spans="1:12" ht="31.5" outlineLevel="7">
      <c r="A108" s="41" t="s">
        <v>152</v>
      </c>
      <c r="B108" s="92"/>
      <c r="C108" s="93" t="s">
        <v>120</v>
      </c>
      <c r="D108" s="94"/>
      <c r="E108" s="94"/>
      <c r="F108" s="94"/>
      <c r="G108" s="94">
        <f>G111+G109</f>
        <v>5559.3015400000004</v>
      </c>
      <c r="H108" s="94">
        <f>H111+H109</f>
        <v>0</v>
      </c>
      <c r="I108" s="94">
        <f>I111+I109</f>
        <v>5559.3015400000004</v>
      </c>
      <c r="J108" s="94"/>
      <c r="K108" s="94"/>
      <c r="L108" s="94"/>
    </row>
    <row r="109" spans="1:12" ht="31.5" outlineLevel="7">
      <c r="A109" s="41" t="s">
        <v>154</v>
      </c>
      <c r="B109" s="92"/>
      <c r="C109" s="93" t="s">
        <v>170</v>
      </c>
      <c r="D109" s="94"/>
      <c r="E109" s="94"/>
      <c r="F109" s="94"/>
      <c r="G109" s="94">
        <f t="shared" ref="G109:I111" si="42">G110</f>
        <v>1389.82538</v>
      </c>
      <c r="H109" s="94">
        <f t="shared" si="42"/>
        <v>0</v>
      </c>
      <c r="I109" s="94">
        <f t="shared" si="42"/>
        <v>1389.82538</v>
      </c>
      <c r="J109" s="94"/>
      <c r="K109" s="94"/>
      <c r="L109" s="94"/>
    </row>
    <row r="110" spans="1:12" ht="31.5" outlineLevel="7">
      <c r="A110" s="55" t="s">
        <v>154</v>
      </c>
      <c r="B110" s="42" t="s">
        <v>452</v>
      </c>
      <c r="C110" s="19" t="s">
        <v>809</v>
      </c>
      <c r="D110" s="7"/>
      <c r="E110" s="7"/>
      <c r="F110" s="7"/>
      <c r="G110" s="7">
        <v>1389.82538</v>
      </c>
      <c r="H110" s="17"/>
      <c r="I110" s="17">
        <f>SUM(G110:H110)</f>
        <v>1389.82538</v>
      </c>
      <c r="J110" s="7"/>
      <c r="K110" s="7"/>
      <c r="L110" s="7"/>
    </row>
    <row r="111" spans="1:12" ht="31.5" outlineLevel="7">
      <c r="A111" s="41" t="s">
        <v>154</v>
      </c>
      <c r="B111" s="92"/>
      <c r="C111" s="93" t="s">
        <v>153</v>
      </c>
      <c r="D111" s="94"/>
      <c r="E111" s="94"/>
      <c r="F111" s="94"/>
      <c r="G111" s="94">
        <f t="shared" si="42"/>
        <v>4169.4761600000002</v>
      </c>
      <c r="H111" s="94">
        <f t="shared" si="42"/>
        <v>0</v>
      </c>
      <c r="I111" s="94">
        <f t="shared" si="42"/>
        <v>4169.4761600000002</v>
      </c>
      <c r="J111" s="94"/>
      <c r="K111" s="94"/>
      <c r="L111" s="94"/>
    </row>
    <row r="112" spans="1:12" ht="31.5" outlineLevel="7">
      <c r="A112" s="55" t="s">
        <v>154</v>
      </c>
      <c r="B112" s="42" t="s">
        <v>452</v>
      </c>
      <c r="C112" s="19" t="s">
        <v>809</v>
      </c>
      <c r="D112" s="7"/>
      <c r="E112" s="7"/>
      <c r="F112" s="7"/>
      <c r="G112" s="7">
        <v>4169.4761600000002</v>
      </c>
      <c r="H112" s="17"/>
      <c r="I112" s="17">
        <f>SUM(G112:H112)</f>
        <v>4169.4761600000002</v>
      </c>
      <c r="J112" s="7"/>
      <c r="K112" s="7"/>
      <c r="L112" s="7"/>
    </row>
    <row r="113" spans="1:12" ht="31.5" outlineLevel="7">
      <c r="A113" s="43" t="s">
        <v>330</v>
      </c>
      <c r="B113" s="44"/>
      <c r="C113" s="10" t="s">
        <v>113</v>
      </c>
      <c r="D113" s="6">
        <f>D118+D116+D114</f>
        <v>4344.5450000000001</v>
      </c>
      <c r="E113" s="6">
        <f>E118+E116+E114</f>
        <v>0</v>
      </c>
      <c r="F113" s="6">
        <f>F118+F116+F114</f>
        <v>4344.5450000000001</v>
      </c>
      <c r="G113" s="6"/>
      <c r="H113" s="6">
        <f>H118+H116+H114</f>
        <v>0</v>
      </c>
      <c r="I113" s="6">
        <f>I118+I116+I114</f>
        <v>0</v>
      </c>
      <c r="J113" s="6"/>
      <c r="K113" s="6">
        <f>K118+K116+K114</f>
        <v>0</v>
      </c>
      <c r="L113" s="6">
        <f>L118+L116+L114</f>
        <v>0</v>
      </c>
    </row>
    <row r="114" spans="1:12" ht="47.25" outlineLevel="7">
      <c r="A114" s="43" t="s">
        <v>331</v>
      </c>
      <c r="B114" s="44"/>
      <c r="C114" s="10" t="s">
        <v>169</v>
      </c>
      <c r="D114" s="6">
        <f>D115</f>
        <v>4.1449999999999996</v>
      </c>
      <c r="E114" s="6">
        <f>E115</f>
        <v>0</v>
      </c>
      <c r="F114" s="6">
        <f>F115</f>
        <v>4.1449999999999996</v>
      </c>
      <c r="G114" s="6"/>
      <c r="H114" s="6">
        <f>H115</f>
        <v>0</v>
      </c>
      <c r="I114" s="6">
        <f>I115</f>
        <v>0</v>
      </c>
      <c r="J114" s="6"/>
      <c r="K114" s="6">
        <f>K115</f>
        <v>0</v>
      </c>
      <c r="L114" s="6">
        <f>L115</f>
        <v>0</v>
      </c>
    </row>
    <row r="115" spans="1:12" ht="31.5" outlineLevel="7">
      <c r="A115" s="44" t="s">
        <v>331</v>
      </c>
      <c r="B115" s="44" t="s">
        <v>452</v>
      </c>
      <c r="C115" s="11" t="s">
        <v>453</v>
      </c>
      <c r="D115" s="7">
        <v>4.1449999999999996</v>
      </c>
      <c r="E115" s="17"/>
      <c r="F115" s="17">
        <f>SUM(D115:E115)</f>
        <v>4.1449999999999996</v>
      </c>
      <c r="G115" s="7"/>
      <c r="H115" s="17"/>
      <c r="I115" s="17">
        <f>SUM(G115:H115)</f>
        <v>0</v>
      </c>
      <c r="J115" s="7"/>
      <c r="K115" s="17"/>
      <c r="L115" s="17">
        <f>SUM(J115:K115)</f>
        <v>0</v>
      </c>
    </row>
    <row r="116" spans="1:12" ht="63" outlineLevel="7">
      <c r="A116" s="43" t="s">
        <v>331</v>
      </c>
      <c r="B116" s="44"/>
      <c r="C116" s="10" t="s">
        <v>295</v>
      </c>
      <c r="D116" s="6">
        <f>D117</f>
        <v>4140.3999999999996</v>
      </c>
      <c r="E116" s="6">
        <f>E117</f>
        <v>0</v>
      </c>
      <c r="F116" s="6">
        <f>F117</f>
        <v>4140.3999999999996</v>
      </c>
      <c r="G116" s="6"/>
      <c r="H116" s="6">
        <f>H117</f>
        <v>0</v>
      </c>
      <c r="I116" s="6">
        <f>I117</f>
        <v>0</v>
      </c>
      <c r="J116" s="6"/>
      <c r="K116" s="6">
        <f>K117</f>
        <v>0</v>
      </c>
      <c r="L116" s="6">
        <f>L117</f>
        <v>0</v>
      </c>
    </row>
    <row r="117" spans="1:12" ht="31.5" outlineLevel="7">
      <c r="A117" s="44" t="s">
        <v>331</v>
      </c>
      <c r="B117" s="44" t="s">
        <v>452</v>
      </c>
      <c r="C117" s="11" t="s">
        <v>453</v>
      </c>
      <c r="D117" s="7">
        <v>4140.3999999999996</v>
      </c>
      <c r="E117" s="17"/>
      <c r="F117" s="17">
        <f>SUM(D117:E117)</f>
        <v>4140.3999999999996</v>
      </c>
      <c r="G117" s="7"/>
      <c r="H117" s="17"/>
      <c r="I117" s="17">
        <f>SUM(G117:H117)</f>
        <v>0</v>
      </c>
      <c r="J117" s="7"/>
      <c r="K117" s="17"/>
      <c r="L117" s="17">
        <f>SUM(J117:K117)</f>
        <v>0</v>
      </c>
    </row>
    <row r="118" spans="1:12" ht="66" customHeight="1" outlineLevel="7">
      <c r="A118" s="43" t="s">
        <v>332</v>
      </c>
      <c r="B118" s="44"/>
      <c r="C118" s="10" t="s">
        <v>294</v>
      </c>
      <c r="D118" s="6">
        <f>D119</f>
        <v>200</v>
      </c>
      <c r="E118" s="6">
        <f>E119</f>
        <v>0</v>
      </c>
      <c r="F118" s="6">
        <f>F119</f>
        <v>200</v>
      </c>
      <c r="G118" s="6"/>
      <c r="H118" s="6">
        <f>H119</f>
        <v>0</v>
      </c>
      <c r="I118" s="6">
        <f>I119</f>
        <v>0</v>
      </c>
      <c r="J118" s="6"/>
      <c r="K118" s="6">
        <f>K119</f>
        <v>0</v>
      </c>
      <c r="L118" s="6">
        <f>L119</f>
        <v>0</v>
      </c>
    </row>
    <row r="119" spans="1:12" ht="31.5" outlineLevel="7">
      <c r="A119" s="44" t="s">
        <v>332</v>
      </c>
      <c r="B119" s="44" t="s">
        <v>452</v>
      </c>
      <c r="C119" s="11" t="s">
        <v>453</v>
      </c>
      <c r="D119" s="7">
        <v>200</v>
      </c>
      <c r="E119" s="17"/>
      <c r="F119" s="17">
        <f>SUM(D119:E119)</f>
        <v>200</v>
      </c>
      <c r="G119" s="7"/>
      <c r="H119" s="17"/>
      <c r="I119" s="17">
        <f>SUM(G119:H119)</f>
        <v>0</v>
      </c>
      <c r="J119" s="7"/>
      <c r="K119" s="17"/>
      <c r="L119" s="17">
        <f>SUM(J119:K119)</f>
        <v>0</v>
      </c>
    </row>
    <row r="120" spans="1:12" ht="21" customHeight="1" outlineLevel="3">
      <c r="A120" s="41" t="s">
        <v>546</v>
      </c>
      <c r="B120" s="41"/>
      <c r="C120" s="21" t="s">
        <v>547</v>
      </c>
      <c r="D120" s="16">
        <f t="shared" ref="D120:L120" si="43">D121+D131</f>
        <v>7966.7</v>
      </c>
      <c r="E120" s="16">
        <f t="shared" si="43"/>
        <v>0</v>
      </c>
      <c r="F120" s="16">
        <f t="shared" si="43"/>
        <v>7966.7</v>
      </c>
      <c r="G120" s="16">
        <f t="shared" si="43"/>
        <v>6466.7</v>
      </c>
      <c r="H120" s="16">
        <f t="shared" si="43"/>
        <v>0</v>
      </c>
      <c r="I120" s="16">
        <f t="shared" si="43"/>
        <v>6466.7</v>
      </c>
      <c r="J120" s="16">
        <f t="shared" si="43"/>
        <v>6466.7</v>
      </c>
      <c r="K120" s="16">
        <f t="shared" si="43"/>
        <v>0</v>
      </c>
      <c r="L120" s="16">
        <f t="shared" si="43"/>
        <v>6466.7</v>
      </c>
    </row>
    <row r="121" spans="1:12" ht="30.75" customHeight="1" outlineLevel="4">
      <c r="A121" s="41" t="s">
        <v>548</v>
      </c>
      <c r="B121" s="41"/>
      <c r="C121" s="21" t="s">
        <v>823</v>
      </c>
      <c r="D121" s="16">
        <f t="shared" ref="D121:L121" si="44">D122+D129+D127</f>
        <v>5709.2</v>
      </c>
      <c r="E121" s="16">
        <f t="shared" si="44"/>
        <v>0</v>
      </c>
      <c r="F121" s="16">
        <f t="shared" si="44"/>
        <v>5709.2</v>
      </c>
      <c r="G121" s="16">
        <f t="shared" si="44"/>
        <v>4209.2</v>
      </c>
      <c r="H121" s="16">
        <f t="shared" si="44"/>
        <v>0</v>
      </c>
      <c r="I121" s="16">
        <f t="shared" si="44"/>
        <v>4209.2</v>
      </c>
      <c r="J121" s="16">
        <f t="shared" si="44"/>
        <v>4209.2</v>
      </c>
      <c r="K121" s="16">
        <f t="shared" si="44"/>
        <v>0</v>
      </c>
      <c r="L121" s="16">
        <f t="shared" si="44"/>
        <v>4209.2</v>
      </c>
    </row>
    <row r="122" spans="1:12" ht="31.5" outlineLevel="5">
      <c r="A122" s="43" t="s">
        <v>721</v>
      </c>
      <c r="B122" s="43"/>
      <c r="C122" s="10" t="s">
        <v>722</v>
      </c>
      <c r="D122" s="6">
        <f t="shared" ref="D122:L122" si="45">D124+D125+D126+D123</f>
        <v>254</v>
      </c>
      <c r="E122" s="6">
        <f t="shared" si="45"/>
        <v>0</v>
      </c>
      <c r="F122" s="6">
        <f t="shared" si="45"/>
        <v>254</v>
      </c>
      <c r="G122" s="6">
        <f t="shared" si="45"/>
        <v>254</v>
      </c>
      <c r="H122" s="6">
        <f t="shared" si="45"/>
        <v>0</v>
      </c>
      <c r="I122" s="6">
        <f t="shared" si="45"/>
        <v>254</v>
      </c>
      <c r="J122" s="6">
        <f t="shared" si="45"/>
        <v>254</v>
      </c>
      <c r="K122" s="6">
        <f t="shared" si="45"/>
        <v>0</v>
      </c>
      <c r="L122" s="6">
        <f t="shared" si="45"/>
        <v>254</v>
      </c>
    </row>
    <row r="123" spans="1:12" ht="47.25" outlineLevel="5">
      <c r="A123" s="44" t="s">
        <v>721</v>
      </c>
      <c r="B123" s="44" t="s">
        <v>391</v>
      </c>
      <c r="C123" s="11" t="s">
        <v>392</v>
      </c>
      <c r="D123" s="7">
        <v>28.3</v>
      </c>
      <c r="E123" s="17"/>
      <c r="F123" s="17">
        <f>SUM(D123:E123)</f>
        <v>28.3</v>
      </c>
      <c r="G123" s="7">
        <v>28.3</v>
      </c>
      <c r="H123" s="17"/>
      <c r="I123" s="17">
        <f>SUM(G123:H123)</f>
        <v>28.3</v>
      </c>
      <c r="J123" s="7">
        <v>28.3</v>
      </c>
      <c r="K123" s="17"/>
      <c r="L123" s="17">
        <f>SUM(J123:K123)</f>
        <v>28.3</v>
      </c>
    </row>
    <row r="124" spans="1:12" ht="31.5" outlineLevel="7">
      <c r="A124" s="44" t="s">
        <v>721</v>
      </c>
      <c r="B124" s="44" t="s">
        <v>394</v>
      </c>
      <c r="C124" s="11" t="s">
        <v>395</v>
      </c>
      <c r="D124" s="7">
        <v>71.599999999999994</v>
      </c>
      <c r="E124" s="17"/>
      <c r="F124" s="17">
        <f>SUM(D124:E124)</f>
        <v>71.599999999999994</v>
      </c>
      <c r="G124" s="7">
        <v>71.599999999999994</v>
      </c>
      <c r="H124" s="17"/>
      <c r="I124" s="17">
        <f>SUM(G124:H124)</f>
        <v>71.599999999999994</v>
      </c>
      <c r="J124" s="7">
        <v>71.599999999999994</v>
      </c>
      <c r="K124" s="17"/>
      <c r="L124" s="17">
        <f>SUM(J124:K124)</f>
        <v>71.599999999999994</v>
      </c>
    </row>
    <row r="125" spans="1:12" ht="31.5" outlineLevel="7">
      <c r="A125" s="44" t="s">
        <v>721</v>
      </c>
      <c r="B125" s="44" t="s">
        <v>452</v>
      </c>
      <c r="C125" s="11" t="s">
        <v>453</v>
      </c>
      <c r="D125" s="7">
        <v>30</v>
      </c>
      <c r="E125" s="17"/>
      <c r="F125" s="17">
        <f>SUM(D125:E125)</f>
        <v>30</v>
      </c>
      <c r="G125" s="7">
        <v>30</v>
      </c>
      <c r="H125" s="17"/>
      <c r="I125" s="17">
        <f>SUM(G125:H125)</f>
        <v>30</v>
      </c>
      <c r="J125" s="7">
        <v>30</v>
      </c>
      <c r="K125" s="17"/>
      <c r="L125" s="17">
        <f>SUM(J125:K125)</f>
        <v>30</v>
      </c>
    </row>
    <row r="126" spans="1:12" ht="15.75" outlineLevel="7">
      <c r="A126" s="44" t="s">
        <v>721</v>
      </c>
      <c r="B126" s="44" t="s">
        <v>402</v>
      </c>
      <c r="C126" s="11" t="s">
        <v>403</v>
      </c>
      <c r="D126" s="7">
        <v>124.1</v>
      </c>
      <c r="E126" s="17"/>
      <c r="F126" s="17">
        <f>SUM(D126:E126)</f>
        <v>124.1</v>
      </c>
      <c r="G126" s="7">
        <v>124.1</v>
      </c>
      <c r="H126" s="17"/>
      <c r="I126" s="17">
        <f>SUM(G126:H126)</f>
        <v>124.1</v>
      </c>
      <c r="J126" s="7">
        <v>124.1</v>
      </c>
      <c r="K126" s="17"/>
      <c r="L126" s="17">
        <f>SUM(J126:K126)</f>
        <v>124.1</v>
      </c>
    </row>
    <row r="127" spans="1:12" ht="15.75" outlineLevel="7">
      <c r="A127" s="43" t="s">
        <v>178</v>
      </c>
      <c r="B127" s="43"/>
      <c r="C127" s="10" t="s">
        <v>306</v>
      </c>
      <c r="D127" s="6">
        <f>D128</f>
        <v>1500</v>
      </c>
      <c r="E127" s="6">
        <f>E128</f>
        <v>0</v>
      </c>
      <c r="F127" s="6">
        <f>F128</f>
        <v>1500</v>
      </c>
      <c r="G127" s="6"/>
      <c r="H127" s="6">
        <f>H128</f>
        <v>0</v>
      </c>
      <c r="I127" s="6">
        <f>I128</f>
        <v>0</v>
      </c>
      <c r="J127" s="6"/>
      <c r="K127" s="6">
        <f>K128</f>
        <v>0</v>
      </c>
      <c r="L127" s="6">
        <f>L128</f>
        <v>0</v>
      </c>
    </row>
    <row r="128" spans="1:12" ht="31.5" outlineLevel="7">
      <c r="A128" s="44" t="s">
        <v>178</v>
      </c>
      <c r="B128" s="44" t="s">
        <v>394</v>
      </c>
      <c r="C128" s="11" t="s">
        <v>395</v>
      </c>
      <c r="D128" s="7">
        <v>1500</v>
      </c>
      <c r="E128" s="17"/>
      <c r="F128" s="17">
        <f>SUM(D128:E128)</f>
        <v>1500</v>
      </c>
      <c r="G128" s="7"/>
      <c r="H128" s="17"/>
      <c r="I128" s="17">
        <f>SUM(G128:H128)</f>
        <v>0</v>
      </c>
      <c r="J128" s="7"/>
      <c r="K128" s="17"/>
      <c r="L128" s="17">
        <f>SUM(J128:K128)</f>
        <v>0</v>
      </c>
    </row>
    <row r="129" spans="1:12" ht="15.75" outlineLevel="7">
      <c r="A129" s="43" t="s">
        <v>163</v>
      </c>
      <c r="B129" s="44"/>
      <c r="C129" s="95" t="s">
        <v>164</v>
      </c>
      <c r="D129" s="6">
        <f t="shared" ref="D129:L129" si="46">D130</f>
        <v>3955.2</v>
      </c>
      <c r="E129" s="6">
        <f t="shared" si="46"/>
        <v>0</v>
      </c>
      <c r="F129" s="6">
        <f t="shared" si="46"/>
        <v>3955.2</v>
      </c>
      <c r="G129" s="6">
        <f t="shared" si="46"/>
        <v>3955.2</v>
      </c>
      <c r="H129" s="6">
        <f t="shared" si="46"/>
        <v>0</v>
      </c>
      <c r="I129" s="6">
        <f t="shared" si="46"/>
        <v>3955.2</v>
      </c>
      <c r="J129" s="6">
        <f t="shared" si="46"/>
        <v>3955.2</v>
      </c>
      <c r="K129" s="6">
        <f t="shared" si="46"/>
        <v>0</v>
      </c>
      <c r="L129" s="6">
        <f t="shared" si="46"/>
        <v>3955.2</v>
      </c>
    </row>
    <row r="130" spans="1:12" ht="31.5" outlineLevel="7">
      <c r="A130" s="44" t="s">
        <v>163</v>
      </c>
      <c r="B130" s="44" t="s">
        <v>452</v>
      </c>
      <c r="C130" s="11" t="s">
        <v>453</v>
      </c>
      <c r="D130" s="7">
        <v>3955.2</v>
      </c>
      <c r="E130" s="17"/>
      <c r="F130" s="17">
        <f>SUM(D130:E130)</f>
        <v>3955.2</v>
      </c>
      <c r="G130" s="7">
        <v>3955.2</v>
      </c>
      <c r="H130" s="17"/>
      <c r="I130" s="17">
        <f>SUM(G130:H130)</f>
        <v>3955.2</v>
      </c>
      <c r="J130" s="7">
        <v>3955.2</v>
      </c>
      <c r="K130" s="17"/>
      <c r="L130" s="17">
        <f>SUM(J130:K130)</f>
        <v>3955.2</v>
      </c>
    </row>
    <row r="131" spans="1:12" ht="31.5" outlineLevel="7">
      <c r="A131" s="43" t="s">
        <v>58</v>
      </c>
      <c r="B131" s="43"/>
      <c r="C131" s="10" t="s">
        <v>60</v>
      </c>
      <c r="D131" s="16">
        <f t="shared" ref="D131:F132" si="47">D132</f>
        <v>2257.5</v>
      </c>
      <c r="E131" s="16">
        <f t="shared" si="47"/>
        <v>0</v>
      </c>
      <c r="F131" s="16">
        <f t="shared" si="47"/>
        <v>2257.5</v>
      </c>
      <c r="G131" s="16">
        <f t="shared" ref="G131:J132" si="48">G132</f>
        <v>2257.5</v>
      </c>
      <c r="H131" s="16">
        <f>H132</f>
        <v>0</v>
      </c>
      <c r="I131" s="16">
        <f>I132</f>
        <v>2257.5</v>
      </c>
      <c r="J131" s="16">
        <f t="shared" si="48"/>
        <v>2257.5</v>
      </c>
      <c r="K131" s="16">
        <f>K132</f>
        <v>0</v>
      </c>
      <c r="L131" s="16">
        <f>L132</f>
        <v>2257.5</v>
      </c>
    </row>
    <row r="132" spans="1:12" ht="31.5" outlineLevel="7">
      <c r="A132" s="43" t="s">
        <v>59</v>
      </c>
      <c r="B132" s="43"/>
      <c r="C132" s="10" t="s">
        <v>61</v>
      </c>
      <c r="D132" s="16">
        <f t="shared" si="47"/>
        <v>2257.5</v>
      </c>
      <c r="E132" s="16">
        <f t="shared" si="47"/>
        <v>0</v>
      </c>
      <c r="F132" s="16">
        <f t="shared" si="47"/>
        <v>2257.5</v>
      </c>
      <c r="G132" s="16">
        <f t="shared" si="48"/>
        <v>2257.5</v>
      </c>
      <c r="H132" s="16">
        <f>H133</f>
        <v>0</v>
      </c>
      <c r="I132" s="16">
        <f>I133</f>
        <v>2257.5</v>
      </c>
      <c r="J132" s="16">
        <f t="shared" si="48"/>
        <v>2257.5</v>
      </c>
      <c r="K132" s="16">
        <f>K133</f>
        <v>0</v>
      </c>
      <c r="L132" s="16">
        <f>L133</f>
        <v>2257.5</v>
      </c>
    </row>
    <row r="133" spans="1:12" ht="31.5" outlineLevel="7">
      <c r="A133" s="44" t="s">
        <v>59</v>
      </c>
      <c r="B133" s="44" t="s">
        <v>452</v>
      </c>
      <c r="C133" s="11" t="s">
        <v>453</v>
      </c>
      <c r="D133" s="17">
        <v>2257.5</v>
      </c>
      <c r="E133" s="17"/>
      <c r="F133" s="17">
        <f>SUM(D133:E133)</f>
        <v>2257.5</v>
      </c>
      <c r="G133" s="17">
        <v>2257.5</v>
      </c>
      <c r="H133" s="17"/>
      <c r="I133" s="17">
        <f>SUM(G133:H133)</f>
        <v>2257.5</v>
      </c>
      <c r="J133" s="17">
        <v>2257.5</v>
      </c>
      <c r="K133" s="17"/>
      <c r="L133" s="17">
        <f>SUM(J133:K133)</f>
        <v>2257.5</v>
      </c>
    </row>
    <row r="134" spans="1:12" ht="31.5" outlineLevel="3">
      <c r="A134" s="41" t="s">
        <v>735</v>
      </c>
      <c r="B134" s="41"/>
      <c r="C134" s="21" t="s">
        <v>736</v>
      </c>
      <c r="D134" s="16">
        <f t="shared" ref="D134:L134" si="49">D135</f>
        <v>46644.58</v>
      </c>
      <c r="E134" s="16">
        <f t="shared" si="49"/>
        <v>0</v>
      </c>
      <c r="F134" s="16">
        <f t="shared" si="49"/>
        <v>46644.58</v>
      </c>
      <c r="G134" s="16">
        <f t="shared" si="49"/>
        <v>42900</v>
      </c>
      <c r="H134" s="16">
        <f t="shared" si="49"/>
        <v>0</v>
      </c>
      <c r="I134" s="16">
        <f t="shared" si="49"/>
        <v>42900</v>
      </c>
      <c r="J134" s="16">
        <f t="shared" si="49"/>
        <v>42900</v>
      </c>
      <c r="K134" s="16">
        <f t="shared" si="49"/>
        <v>0</v>
      </c>
      <c r="L134" s="16">
        <f t="shared" si="49"/>
        <v>42900</v>
      </c>
    </row>
    <row r="135" spans="1:12" ht="31.5" outlineLevel="4">
      <c r="A135" s="41" t="s">
        <v>737</v>
      </c>
      <c r="B135" s="41"/>
      <c r="C135" s="21" t="s">
        <v>965</v>
      </c>
      <c r="D135" s="16">
        <f t="shared" ref="D135:L135" si="50">D141+D143+D139+D136</f>
        <v>46644.58</v>
      </c>
      <c r="E135" s="16">
        <f t="shared" si="50"/>
        <v>0</v>
      </c>
      <c r="F135" s="16">
        <f t="shared" si="50"/>
        <v>46644.58</v>
      </c>
      <c r="G135" s="16">
        <f t="shared" si="50"/>
        <v>42900</v>
      </c>
      <c r="H135" s="16">
        <f t="shared" si="50"/>
        <v>0</v>
      </c>
      <c r="I135" s="16">
        <f t="shared" si="50"/>
        <v>42900</v>
      </c>
      <c r="J135" s="16">
        <f t="shared" si="50"/>
        <v>42900</v>
      </c>
      <c r="K135" s="16">
        <f t="shared" si="50"/>
        <v>0</v>
      </c>
      <c r="L135" s="16">
        <f t="shared" si="50"/>
        <v>42900</v>
      </c>
    </row>
    <row r="136" spans="1:12" ht="31.5" outlineLevel="4">
      <c r="A136" s="163" t="s">
        <v>168</v>
      </c>
      <c r="B136" s="163"/>
      <c r="C136" s="164" t="s">
        <v>132</v>
      </c>
      <c r="D136" s="6">
        <f>D138+D137</f>
        <v>3.08</v>
      </c>
      <c r="E136" s="6">
        <f t="shared" ref="E136:L136" si="51">E138+E137</f>
        <v>0</v>
      </c>
      <c r="F136" s="6">
        <f t="shared" si="51"/>
        <v>3.08</v>
      </c>
      <c r="G136" s="6">
        <f t="shared" si="51"/>
        <v>0</v>
      </c>
      <c r="H136" s="6">
        <f t="shared" si="51"/>
        <v>0</v>
      </c>
      <c r="I136" s="6">
        <f t="shared" si="51"/>
        <v>0</v>
      </c>
      <c r="J136" s="6">
        <f t="shared" si="51"/>
        <v>0</v>
      </c>
      <c r="K136" s="6">
        <f t="shared" si="51"/>
        <v>0</v>
      </c>
      <c r="L136" s="6">
        <f t="shared" si="51"/>
        <v>0</v>
      </c>
    </row>
    <row r="137" spans="1:12" ht="31.5" outlineLevel="4">
      <c r="A137" s="44" t="s">
        <v>168</v>
      </c>
      <c r="B137" s="165" t="s">
        <v>394</v>
      </c>
      <c r="C137" s="170" t="s">
        <v>395</v>
      </c>
      <c r="D137" s="7"/>
      <c r="E137" s="162">
        <v>3.08</v>
      </c>
      <c r="F137" s="161">
        <f>SUM(D137:E137)</f>
        <v>3.08</v>
      </c>
      <c r="G137" s="7"/>
      <c r="H137" s="7"/>
      <c r="I137" s="7"/>
      <c r="J137" s="7"/>
      <c r="K137" s="7"/>
      <c r="L137" s="7"/>
    </row>
    <row r="138" spans="1:12" ht="31.5" hidden="1" outlineLevel="4">
      <c r="A138" s="44" t="s">
        <v>168</v>
      </c>
      <c r="B138" s="165" t="s">
        <v>452</v>
      </c>
      <c r="C138" s="11" t="s">
        <v>453</v>
      </c>
      <c r="D138" s="7">
        <v>3.08</v>
      </c>
      <c r="E138" s="161">
        <v>-3.08</v>
      </c>
      <c r="F138" s="161">
        <f>SUM(D138:E138)</f>
        <v>0</v>
      </c>
      <c r="G138" s="7"/>
      <c r="H138" s="17"/>
      <c r="I138" s="17">
        <f>SUM(G138:H138)</f>
        <v>0</v>
      </c>
      <c r="J138" s="7"/>
      <c r="K138" s="17"/>
      <c r="L138" s="17">
        <f>SUM(J138:K138)</f>
        <v>0</v>
      </c>
    </row>
    <row r="139" spans="1:12" ht="31.5" outlineLevel="4">
      <c r="A139" s="43" t="s">
        <v>168</v>
      </c>
      <c r="B139" s="43"/>
      <c r="C139" s="10" t="s">
        <v>155</v>
      </c>
      <c r="D139" s="6">
        <f>D140</f>
        <v>3741.5</v>
      </c>
      <c r="E139" s="6">
        <f>E140</f>
        <v>0</v>
      </c>
      <c r="F139" s="6">
        <f>F140</f>
        <v>3741.5</v>
      </c>
      <c r="G139" s="6"/>
      <c r="H139" s="6">
        <f>H140</f>
        <v>0</v>
      </c>
      <c r="I139" s="6">
        <f>I140</f>
        <v>0</v>
      </c>
      <c r="J139" s="6"/>
      <c r="K139" s="6">
        <f>K140</f>
        <v>0</v>
      </c>
      <c r="L139" s="6">
        <f>L140</f>
        <v>0</v>
      </c>
    </row>
    <row r="140" spans="1:12" ht="31.5" outlineLevel="4">
      <c r="A140" s="44" t="s">
        <v>168</v>
      </c>
      <c r="B140" s="165" t="s">
        <v>394</v>
      </c>
      <c r="C140" s="11" t="s">
        <v>395</v>
      </c>
      <c r="D140" s="7">
        <v>3741.5</v>
      </c>
      <c r="E140" s="17"/>
      <c r="F140" s="17">
        <f>SUM(D140:E140)</f>
        <v>3741.5</v>
      </c>
      <c r="G140" s="7"/>
      <c r="H140" s="17"/>
      <c r="I140" s="17">
        <f>SUM(G140:H140)</f>
        <v>0</v>
      </c>
      <c r="J140" s="7"/>
      <c r="K140" s="17"/>
      <c r="L140" s="17">
        <f>SUM(J140:K140)</f>
        <v>0</v>
      </c>
    </row>
    <row r="141" spans="1:12" ht="47.25" outlineLevel="5">
      <c r="A141" s="43" t="s">
        <v>738</v>
      </c>
      <c r="B141" s="43"/>
      <c r="C141" s="10" t="s">
        <v>797</v>
      </c>
      <c r="D141" s="6">
        <f t="shared" ref="D141:L141" si="52">D142</f>
        <v>12900</v>
      </c>
      <c r="E141" s="6">
        <f t="shared" si="52"/>
        <v>0</v>
      </c>
      <c r="F141" s="6">
        <f t="shared" si="52"/>
        <v>12900</v>
      </c>
      <c r="G141" s="6">
        <f t="shared" si="52"/>
        <v>12900</v>
      </c>
      <c r="H141" s="6">
        <f t="shared" si="52"/>
        <v>0</v>
      </c>
      <c r="I141" s="6">
        <f t="shared" si="52"/>
        <v>12900</v>
      </c>
      <c r="J141" s="6">
        <f t="shared" si="52"/>
        <v>12900</v>
      </c>
      <c r="K141" s="6">
        <f t="shared" si="52"/>
        <v>0</v>
      </c>
      <c r="L141" s="6">
        <f t="shared" si="52"/>
        <v>12900</v>
      </c>
    </row>
    <row r="142" spans="1:12" ht="31.5" outlineLevel="7">
      <c r="A142" s="44" t="s">
        <v>738</v>
      </c>
      <c r="B142" s="44" t="s">
        <v>452</v>
      </c>
      <c r="C142" s="11" t="s">
        <v>453</v>
      </c>
      <c r="D142" s="7">
        <v>12900</v>
      </c>
      <c r="E142" s="17"/>
      <c r="F142" s="17">
        <f>SUM(D142:E142)</f>
        <v>12900</v>
      </c>
      <c r="G142" s="7">
        <v>12900</v>
      </c>
      <c r="H142" s="17"/>
      <c r="I142" s="17">
        <f>SUM(G142:H142)</f>
        <v>12900</v>
      </c>
      <c r="J142" s="7">
        <v>12900</v>
      </c>
      <c r="K142" s="17"/>
      <c r="L142" s="17">
        <f>SUM(J142:K142)</f>
        <v>12900</v>
      </c>
    </row>
    <row r="143" spans="1:12" ht="47.25" outlineLevel="5">
      <c r="A143" s="43" t="s">
        <v>738</v>
      </c>
      <c r="B143" s="43"/>
      <c r="C143" s="10" t="s">
        <v>803</v>
      </c>
      <c r="D143" s="6">
        <f t="shared" ref="D143:L143" si="53">D144</f>
        <v>30000</v>
      </c>
      <c r="E143" s="6">
        <f t="shared" si="53"/>
        <v>0</v>
      </c>
      <c r="F143" s="6">
        <f t="shared" si="53"/>
        <v>30000</v>
      </c>
      <c r="G143" s="6">
        <f t="shared" si="53"/>
        <v>30000</v>
      </c>
      <c r="H143" s="6">
        <f t="shared" si="53"/>
        <v>0</v>
      </c>
      <c r="I143" s="6">
        <f t="shared" si="53"/>
        <v>30000</v>
      </c>
      <c r="J143" s="6">
        <f t="shared" si="53"/>
        <v>30000</v>
      </c>
      <c r="K143" s="6">
        <f t="shared" si="53"/>
        <v>0</v>
      </c>
      <c r="L143" s="6">
        <f t="shared" si="53"/>
        <v>30000</v>
      </c>
    </row>
    <row r="144" spans="1:12" ht="31.5" outlineLevel="7">
      <c r="A144" s="44" t="s">
        <v>738</v>
      </c>
      <c r="B144" s="44" t="s">
        <v>452</v>
      </c>
      <c r="C144" s="11" t="s">
        <v>453</v>
      </c>
      <c r="D144" s="7">
        <v>30000</v>
      </c>
      <c r="E144" s="17"/>
      <c r="F144" s="17">
        <f>SUM(D144:E144)</f>
        <v>30000</v>
      </c>
      <c r="G144" s="7">
        <v>30000</v>
      </c>
      <c r="H144" s="17"/>
      <c r="I144" s="17">
        <f>SUM(G144:H144)</f>
        <v>30000</v>
      </c>
      <c r="J144" s="7">
        <v>30000</v>
      </c>
      <c r="K144" s="17"/>
      <c r="L144" s="17">
        <f>SUM(J144:K144)</f>
        <v>30000</v>
      </c>
    </row>
    <row r="145" spans="1:12" ht="31.5" outlineLevel="3">
      <c r="A145" s="41" t="s">
        <v>727</v>
      </c>
      <c r="B145" s="41"/>
      <c r="C145" s="21" t="s">
        <v>728</v>
      </c>
      <c r="D145" s="16">
        <f t="shared" ref="D145:L145" si="54">D146+D152</f>
        <v>385.2</v>
      </c>
      <c r="E145" s="16">
        <f t="shared" si="54"/>
        <v>0</v>
      </c>
      <c r="F145" s="16">
        <f t="shared" si="54"/>
        <v>385.2</v>
      </c>
      <c r="G145" s="16">
        <f t="shared" si="54"/>
        <v>385.2</v>
      </c>
      <c r="H145" s="16">
        <f t="shared" si="54"/>
        <v>0</v>
      </c>
      <c r="I145" s="16">
        <f t="shared" si="54"/>
        <v>385.2</v>
      </c>
      <c r="J145" s="16">
        <f t="shared" si="54"/>
        <v>385.2</v>
      </c>
      <c r="K145" s="16">
        <f t="shared" si="54"/>
        <v>0</v>
      </c>
      <c r="L145" s="16">
        <f t="shared" si="54"/>
        <v>385.2</v>
      </c>
    </row>
    <row r="146" spans="1:12" ht="29.25" customHeight="1" outlineLevel="4">
      <c r="A146" s="41" t="s">
        <v>729</v>
      </c>
      <c r="B146" s="41"/>
      <c r="C146" s="21" t="s">
        <v>730</v>
      </c>
      <c r="D146" s="16">
        <f t="shared" ref="D146:L146" si="55">D147+D149</f>
        <v>332</v>
      </c>
      <c r="E146" s="16">
        <f t="shared" si="55"/>
        <v>0</v>
      </c>
      <c r="F146" s="16">
        <f t="shared" si="55"/>
        <v>332</v>
      </c>
      <c r="G146" s="16">
        <f t="shared" si="55"/>
        <v>332</v>
      </c>
      <c r="H146" s="16">
        <f t="shared" si="55"/>
        <v>0</v>
      </c>
      <c r="I146" s="16">
        <f t="shared" si="55"/>
        <v>332</v>
      </c>
      <c r="J146" s="16">
        <f t="shared" si="55"/>
        <v>332</v>
      </c>
      <c r="K146" s="16">
        <f t="shared" si="55"/>
        <v>0</v>
      </c>
      <c r="L146" s="16">
        <f t="shared" si="55"/>
        <v>332</v>
      </c>
    </row>
    <row r="147" spans="1:12" ht="15.75" outlineLevel="5">
      <c r="A147" s="41" t="s">
        <v>731</v>
      </c>
      <c r="B147" s="41"/>
      <c r="C147" s="21" t="s">
        <v>732</v>
      </c>
      <c r="D147" s="16">
        <f t="shared" ref="D147:L147" si="56">D148</f>
        <v>292</v>
      </c>
      <c r="E147" s="16">
        <f t="shared" si="56"/>
        <v>0</v>
      </c>
      <c r="F147" s="16">
        <f t="shared" si="56"/>
        <v>292</v>
      </c>
      <c r="G147" s="16">
        <f t="shared" si="56"/>
        <v>292</v>
      </c>
      <c r="H147" s="16">
        <f t="shared" si="56"/>
        <v>0</v>
      </c>
      <c r="I147" s="16">
        <f t="shared" si="56"/>
        <v>292</v>
      </c>
      <c r="J147" s="16">
        <f t="shared" si="56"/>
        <v>292</v>
      </c>
      <c r="K147" s="16">
        <f t="shared" si="56"/>
        <v>0</v>
      </c>
      <c r="L147" s="16">
        <f t="shared" si="56"/>
        <v>292</v>
      </c>
    </row>
    <row r="148" spans="1:12" ht="31.5" outlineLevel="7">
      <c r="A148" s="42" t="s">
        <v>731</v>
      </c>
      <c r="B148" s="42" t="s">
        <v>394</v>
      </c>
      <c r="C148" s="22" t="s">
        <v>395</v>
      </c>
      <c r="D148" s="17">
        <v>292</v>
      </c>
      <c r="E148" s="17"/>
      <c r="F148" s="17">
        <f>SUM(D148:E148)</f>
        <v>292</v>
      </c>
      <c r="G148" s="17">
        <v>292</v>
      </c>
      <c r="H148" s="17"/>
      <c r="I148" s="17">
        <f>SUM(G148:H148)</f>
        <v>292</v>
      </c>
      <c r="J148" s="17">
        <v>292</v>
      </c>
      <c r="K148" s="17"/>
      <c r="L148" s="17">
        <f>SUM(J148:K148)</f>
        <v>292</v>
      </c>
    </row>
    <row r="149" spans="1:12" ht="31.5" outlineLevel="7">
      <c r="A149" s="167" t="s">
        <v>165</v>
      </c>
      <c r="B149" s="167" t="s">
        <v>835</v>
      </c>
      <c r="C149" s="168" t="s">
        <v>166</v>
      </c>
      <c r="D149" s="6">
        <f>D150</f>
        <v>40</v>
      </c>
      <c r="E149" s="6">
        <f>E150+E151</f>
        <v>0</v>
      </c>
      <c r="F149" s="6">
        <f t="shared" ref="F149:L149" si="57">F150+F151</f>
        <v>40</v>
      </c>
      <c r="G149" s="6">
        <f t="shared" si="57"/>
        <v>40</v>
      </c>
      <c r="H149" s="6">
        <f t="shared" si="57"/>
        <v>0</v>
      </c>
      <c r="I149" s="6">
        <f t="shared" si="57"/>
        <v>40</v>
      </c>
      <c r="J149" s="6">
        <f t="shared" si="57"/>
        <v>40</v>
      </c>
      <c r="K149" s="6">
        <f t="shared" si="57"/>
        <v>0</v>
      </c>
      <c r="L149" s="6">
        <f t="shared" si="57"/>
        <v>40</v>
      </c>
    </row>
    <row r="150" spans="1:12" ht="26.25" hidden="1" customHeight="1" outlineLevel="7">
      <c r="A150" s="42" t="s">
        <v>165</v>
      </c>
      <c r="B150" s="169" t="s">
        <v>394</v>
      </c>
      <c r="C150" s="22" t="s">
        <v>167</v>
      </c>
      <c r="D150" s="7">
        <v>40</v>
      </c>
      <c r="E150" s="162">
        <v>-40</v>
      </c>
      <c r="F150" s="162">
        <f>SUM(D150:E150)</f>
        <v>0</v>
      </c>
      <c r="G150" s="7">
        <v>40</v>
      </c>
      <c r="H150" s="162">
        <v>-40</v>
      </c>
      <c r="I150" s="162">
        <f>SUM(G150:H150)</f>
        <v>0</v>
      </c>
      <c r="J150" s="7">
        <v>40</v>
      </c>
      <c r="K150" s="162">
        <v>-40</v>
      </c>
      <c r="L150" s="162">
        <f>SUM(J150:K150)</f>
        <v>0</v>
      </c>
    </row>
    <row r="151" spans="1:12" ht="31.5" outlineLevel="7">
      <c r="A151" s="42" t="s">
        <v>165</v>
      </c>
      <c r="B151" s="165" t="s">
        <v>452</v>
      </c>
      <c r="C151" s="11" t="s">
        <v>453</v>
      </c>
      <c r="D151" s="7"/>
      <c r="E151" s="162">
        <v>40</v>
      </c>
      <c r="F151" s="162">
        <f>SUM(D151:E151)</f>
        <v>40</v>
      </c>
      <c r="G151" s="7"/>
      <c r="H151" s="162">
        <v>40</v>
      </c>
      <c r="I151" s="162">
        <f>SUM(G151:H151)</f>
        <v>40</v>
      </c>
      <c r="J151" s="7"/>
      <c r="K151" s="162">
        <v>40</v>
      </c>
      <c r="L151" s="162">
        <f>SUM(J151:K151)</f>
        <v>40</v>
      </c>
    </row>
    <row r="152" spans="1:12" ht="31.5" outlineLevel="7">
      <c r="A152" s="43" t="s">
        <v>55</v>
      </c>
      <c r="B152" s="43"/>
      <c r="C152" s="10" t="s">
        <v>57</v>
      </c>
      <c r="D152" s="16">
        <f t="shared" ref="D152:F153" si="58">D153</f>
        <v>53.2</v>
      </c>
      <c r="E152" s="16">
        <f t="shared" si="58"/>
        <v>0</v>
      </c>
      <c r="F152" s="16">
        <f t="shared" si="58"/>
        <v>53.2</v>
      </c>
      <c r="G152" s="16">
        <f t="shared" ref="G152:J153" si="59">G153</f>
        <v>53.2</v>
      </c>
      <c r="H152" s="16">
        <f>H153</f>
        <v>0</v>
      </c>
      <c r="I152" s="16">
        <f>I153</f>
        <v>53.2</v>
      </c>
      <c r="J152" s="16">
        <f t="shared" si="59"/>
        <v>53.2</v>
      </c>
      <c r="K152" s="16">
        <f>K153</f>
        <v>0</v>
      </c>
      <c r="L152" s="16">
        <f>L153</f>
        <v>53.2</v>
      </c>
    </row>
    <row r="153" spans="1:12" ht="31.5" outlineLevel="7">
      <c r="A153" s="43" t="s">
        <v>54</v>
      </c>
      <c r="B153" s="43"/>
      <c r="C153" s="10" t="s">
        <v>56</v>
      </c>
      <c r="D153" s="16">
        <f t="shared" si="58"/>
        <v>53.2</v>
      </c>
      <c r="E153" s="16">
        <f t="shared" si="58"/>
        <v>0</v>
      </c>
      <c r="F153" s="16">
        <f t="shared" si="58"/>
        <v>53.2</v>
      </c>
      <c r="G153" s="16">
        <f t="shared" si="59"/>
        <v>53.2</v>
      </c>
      <c r="H153" s="16">
        <f>H154</f>
        <v>0</v>
      </c>
      <c r="I153" s="16">
        <f>I154</f>
        <v>53.2</v>
      </c>
      <c r="J153" s="16">
        <f t="shared" si="59"/>
        <v>53.2</v>
      </c>
      <c r="K153" s="16">
        <f>K154</f>
        <v>0</v>
      </c>
      <c r="L153" s="16">
        <f>L154</f>
        <v>53.2</v>
      </c>
    </row>
    <row r="154" spans="1:12" ht="31.5" outlineLevel="7">
      <c r="A154" s="44" t="s">
        <v>54</v>
      </c>
      <c r="B154" s="44" t="s">
        <v>452</v>
      </c>
      <c r="C154" s="11" t="s">
        <v>453</v>
      </c>
      <c r="D154" s="17">
        <v>53.2</v>
      </c>
      <c r="E154" s="17"/>
      <c r="F154" s="17">
        <f>SUM(D154:E154)</f>
        <v>53.2</v>
      </c>
      <c r="G154" s="17">
        <v>53.2</v>
      </c>
      <c r="H154" s="17"/>
      <c r="I154" s="17">
        <f>SUM(G154:H154)</f>
        <v>53.2</v>
      </c>
      <c r="J154" s="17">
        <v>53.2</v>
      </c>
      <c r="K154" s="17"/>
      <c r="L154" s="17">
        <f>SUM(J154:K154)</f>
        <v>53.2</v>
      </c>
    </row>
    <row r="155" spans="1:12" ht="47.25" outlineLevel="3">
      <c r="A155" s="41" t="s">
        <v>723</v>
      </c>
      <c r="B155" s="41"/>
      <c r="C155" s="21" t="s">
        <v>724</v>
      </c>
      <c r="D155" s="16">
        <f t="shared" ref="D155:L155" si="60">D156</f>
        <v>219269.49999999997</v>
      </c>
      <c r="E155" s="16">
        <f t="shared" si="60"/>
        <v>0</v>
      </c>
      <c r="F155" s="16">
        <f t="shared" si="60"/>
        <v>219269.49999999997</v>
      </c>
      <c r="G155" s="16">
        <f t="shared" si="60"/>
        <v>219751.19999999998</v>
      </c>
      <c r="H155" s="16">
        <f t="shared" si="60"/>
        <v>0</v>
      </c>
      <c r="I155" s="16">
        <f t="shared" si="60"/>
        <v>219751.19999999998</v>
      </c>
      <c r="J155" s="16">
        <f t="shared" si="60"/>
        <v>220983.99999999997</v>
      </c>
      <c r="K155" s="16">
        <f t="shared" si="60"/>
        <v>0</v>
      </c>
      <c r="L155" s="16">
        <f t="shared" si="60"/>
        <v>220983.99999999997</v>
      </c>
    </row>
    <row r="156" spans="1:12" ht="31.5" outlineLevel="4">
      <c r="A156" s="41" t="s">
        <v>725</v>
      </c>
      <c r="B156" s="41"/>
      <c r="C156" s="21" t="s">
        <v>422</v>
      </c>
      <c r="D156" s="16">
        <f t="shared" ref="D156:L156" si="61">D157+D161+D163+D165+D167+D169+D171+D173+D175+D177</f>
        <v>219269.49999999997</v>
      </c>
      <c r="E156" s="16">
        <f t="shared" si="61"/>
        <v>0</v>
      </c>
      <c r="F156" s="16">
        <f t="shared" si="61"/>
        <v>219269.49999999997</v>
      </c>
      <c r="G156" s="16">
        <f t="shared" si="61"/>
        <v>219751.19999999998</v>
      </c>
      <c r="H156" s="16">
        <f t="shared" si="61"/>
        <v>0</v>
      </c>
      <c r="I156" s="16">
        <f t="shared" si="61"/>
        <v>219751.19999999998</v>
      </c>
      <c r="J156" s="16">
        <f t="shared" si="61"/>
        <v>220983.99999999997</v>
      </c>
      <c r="K156" s="16">
        <f t="shared" si="61"/>
        <v>0</v>
      </c>
      <c r="L156" s="16">
        <f t="shared" si="61"/>
        <v>220983.99999999997</v>
      </c>
    </row>
    <row r="157" spans="1:12" ht="15.75" outlineLevel="5">
      <c r="A157" s="41" t="s">
        <v>753</v>
      </c>
      <c r="B157" s="41"/>
      <c r="C157" s="21" t="s">
        <v>424</v>
      </c>
      <c r="D157" s="16">
        <f t="shared" ref="D157:L157" si="62">D158+D159+D160</f>
        <v>8212.2999999999993</v>
      </c>
      <c r="E157" s="16">
        <f t="shared" si="62"/>
        <v>0</v>
      </c>
      <c r="F157" s="16">
        <f t="shared" si="62"/>
        <v>8212.2999999999993</v>
      </c>
      <c r="G157" s="16">
        <f t="shared" si="62"/>
        <v>8529</v>
      </c>
      <c r="H157" s="16">
        <f t="shared" si="62"/>
        <v>0</v>
      </c>
      <c r="I157" s="16">
        <f t="shared" si="62"/>
        <v>8529</v>
      </c>
      <c r="J157" s="16">
        <f t="shared" si="62"/>
        <v>9926.7999999999993</v>
      </c>
      <c r="K157" s="16">
        <f t="shared" si="62"/>
        <v>0</v>
      </c>
      <c r="L157" s="16">
        <f t="shared" si="62"/>
        <v>9926.7999999999993</v>
      </c>
    </row>
    <row r="158" spans="1:12" ht="47.25" outlineLevel="7">
      <c r="A158" s="42" t="s">
        <v>753</v>
      </c>
      <c r="B158" s="42" t="s">
        <v>391</v>
      </c>
      <c r="C158" s="22" t="s">
        <v>392</v>
      </c>
      <c r="D158" s="7">
        <v>7910.5</v>
      </c>
      <c r="E158" s="17"/>
      <c r="F158" s="17">
        <f>SUM(D158:E158)</f>
        <v>7910.5</v>
      </c>
      <c r="G158" s="7">
        <v>8227.2000000000007</v>
      </c>
      <c r="H158" s="17"/>
      <c r="I158" s="17">
        <f>SUM(G158:H158)</f>
        <v>8227.2000000000007</v>
      </c>
      <c r="J158" s="7">
        <v>9625</v>
      </c>
      <c r="K158" s="17"/>
      <c r="L158" s="17">
        <f>SUM(J158:K158)</f>
        <v>9625</v>
      </c>
    </row>
    <row r="159" spans="1:12" ht="31.5" outlineLevel="7">
      <c r="A159" s="42" t="s">
        <v>753</v>
      </c>
      <c r="B159" s="42" t="s">
        <v>394</v>
      </c>
      <c r="C159" s="22" t="s">
        <v>395</v>
      </c>
      <c r="D159" s="7">
        <v>301.5</v>
      </c>
      <c r="E159" s="17"/>
      <c r="F159" s="17">
        <f>SUM(D159:E159)</f>
        <v>301.5</v>
      </c>
      <c r="G159" s="7">
        <v>301.5</v>
      </c>
      <c r="H159" s="17"/>
      <c r="I159" s="17">
        <f>SUM(G159:H159)</f>
        <v>301.5</v>
      </c>
      <c r="J159" s="7">
        <v>301.5</v>
      </c>
      <c r="K159" s="17"/>
      <c r="L159" s="17">
        <f>SUM(J159:K159)</f>
        <v>301.5</v>
      </c>
    </row>
    <row r="160" spans="1:12" ht="15.75" outlineLevel="7">
      <c r="A160" s="42" t="s">
        <v>753</v>
      </c>
      <c r="B160" s="42" t="s">
        <v>402</v>
      </c>
      <c r="C160" s="22" t="s">
        <v>403</v>
      </c>
      <c r="D160" s="7">
        <v>0.3</v>
      </c>
      <c r="E160" s="17"/>
      <c r="F160" s="17">
        <f>SUM(D160:E160)</f>
        <v>0.3</v>
      </c>
      <c r="G160" s="7">
        <v>0.3</v>
      </c>
      <c r="H160" s="17"/>
      <c r="I160" s="17">
        <f>SUM(G160:H160)</f>
        <v>0.3</v>
      </c>
      <c r="J160" s="7">
        <v>0.3</v>
      </c>
      <c r="K160" s="17"/>
      <c r="L160" s="17">
        <f>SUM(J160:K160)</f>
        <v>0.3</v>
      </c>
    </row>
    <row r="161" spans="1:12" ht="15.75" outlineLevel="5">
      <c r="A161" s="41" t="s">
        <v>726</v>
      </c>
      <c r="B161" s="41"/>
      <c r="C161" s="21" t="s">
        <v>702</v>
      </c>
      <c r="D161" s="16">
        <f t="shared" ref="D161:L161" si="63">D162</f>
        <v>59122.6</v>
      </c>
      <c r="E161" s="16">
        <f t="shared" si="63"/>
        <v>0</v>
      </c>
      <c r="F161" s="16">
        <f t="shared" si="63"/>
        <v>59122.6</v>
      </c>
      <c r="G161" s="16">
        <f t="shared" si="63"/>
        <v>59122.6</v>
      </c>
      <c r="H161" s="16">
        <f t="shared" si="63"/>
        <v>0</v>
      </c>
      <c r="I161" s="16">
        <f t="shared" si="63"/>
        <v>59122.6</v>
      </c>
      <c r="J161" s="16">
        <f t="shared" si="63"/>
        <v>59122.6</v>
      </c>
      <c r="K161" s="16">
        <f t="shared" si="63"/>
        <v>0</v>
      </c>
      <c r="L161" s="16">
        <f t="shared" si="63"/>
        <v>59122.6</v>
      </c>
    </row>
    <row r="162" spans="1:12" ht="31.5" outlineLevel="7">
      <c r="A162" s="42" t="s">
        <v>726</v>
      </c>
      <c r="B162" s="42" t="s">
        <v>452</v>
      </c>
      <c r="C162" s="22" t="s">
        <v>453</v>
      </c>
      <c r="D162" s="17">
        <v>59122.6</v>
      </c>
      <c r="E162" s="17"/>
      <c r="F162" s="17">
        <f>SUM(D162:E162)</f>
        <v>59122.6</v>
      </c>
      <c r="G162" s="17">
        <v>59122.6</v>
      </c>
      <c r="H162" s="17"/>
      <c r="I162" s="17">
        <f>SUM(G162:H162)</f>
        <v>59122.6</v>
      </c>
      <c r="J162" s="17">
        <v>59122.6</v>
      </c>
      <c r="K162" s="17"/>
      <c r="L162" s="17">
        <f>SUM(J162:K162)</f>
        <v>59122.6</v>
      </c>
    </row>
    <row r="163" spans="1:12" ht="15.75" outlineLevel="5">
      <c r="A163" s="41" t="s">
        <v>733</v>
      </c>
      <c r="B163" s="41"/>
      <c r="C163" s="21" t="s">
        <v>734</v>
      </c>
      <c r="D163" s="16">
        <f t="shared" ref="D163:L163" si="64">D164</f>
        <v>9937.5</v>
      </c>
      <c r="E163" s="16">
        <f t="shared" si="64"/>
        <v>0</v>
      </c>
      <c r="F163" s="16">
        <f t="shared" si="64"/>
        <v>9937.5</v>
      </c>
      <c r="G163" s="16">
        <f t="shared" si="64"/>
        <v>9937.5</v>
      </c>
      <c r="H163" s="16">
        <f t="shared" si="64"/>
        <v>0</v>
      </c>
      <c r="I163" s="16">
        <f t="shared" si="64"/>
        <v>9937.5</v>
      </c>
      <c r="J163" s="16">
        <f t="shared" si="64"/>
        <v>9937.5</v>
      </c>
      <c r="K163" s="16">
        <f t="shared" si="64"/>
        <v>0</v>
      </c>
      <c r="L163" s="16">
        <f t="shared" si="64"/>
        <v>9937.5</v>
      </c>
    </row>
    <row r="164" spans="1:12" ht="31.5" outlineLevel="7">
      <c r="A164" s="42" t="s">
        <v>733</v>
      </c>
      <c r="B164" s="42" t="s">
        <v>452</v>
      </c>
      <c r="C164" s="22" t="s">
        <v>453</v>
      </c>
      <c r="D164" s="7">
        <f>11187.5-1250</f>
        <v>9937.5</v>
      </c>
      <c r="E164" s="17"/>
      <c r="F164" s="17">
        <f>SUM(D164:E164)</f>
        <v>9937.5</v>
      </c>
      <c r="G164" s="7">
        <f>11187.5-1250</f>
        <v>9937.5</v>
      </c>
      <c r="H164" s="17"/>
      <c r="I164" s="17">
        <f>SUM(G164:H164)</f>
        <v>9937.5</v>
      </c>
      <c r="J164" s="7">
        <f>11187.5-1250</f>
        <v>9937.5</v>
      </c>
      <c r="K164" s="17"/>
      <c r="L164" s="17">
        <f>SUM(J164:K164)</f>
        <v>9937.5</v>
      </c>
    </row>
    <row r="165" spans="1:12" ht="15.75" outlineLevel="5">
      <c r="A165" s="41" t="s">
        <v>739</v>
      </c>
      <c r="B165" s="41"/>
      <c r="C165" s="21" t="s">
        <v>740</v>
      </c>
      <c r="D165" s="16">
        <f t="shared" ref="D165:L165" si="65">D166</f>
        <v>49305.4</v>
      </c>
      <c r="E165" s="16">
        <f t="shared" si="65"/>
        <v>0</v>
      </c>
      <c r="F165" s="16">
        <f t="shared" si="65"/>
        <v>49305.4</v>
      </c>
      <c r="G165" s="16">
        <f t="shared" si="65"/>
        <v>49305.4</v>
      </c>
      <c r="H165" s="16">
        <f t="shared" si="65"/>
        <v>0</v>
      </c>
      <c r="I165" s="16">
        <f t="shared" si="65"/>
        <v>49305.4</v>
      </c>
      <c r="J165" s="16">
        <f t="shared" si="65"/>
        <v>49305.4</v>
      </c>
      <c r="K165" s="16">
        <f t="shared" si="65"/>
        <v>0</v>
      </c>
      <c r="L165" s="16">
        <f t="shared" si="65"/>
        <v>49305.4</v>
      </c>
    </row>
    <row r="166" spans="1:12" ht="31.5" outlineLevel="7">
      <c r="A166" s="42" t="s">
        <v>739</v>
      </c>
      <c r="B166" s="42" t="s">
        <v>452</v>
      </c>
      <c r="C166" s="22" t="s">
        <v>453</v>
      </c>
      <c r="D166" s="17">
        <v>49305.4</v>
      </c>
      <c r="E166" s="17"/>
      <c r="F166" s="17">
        <f>SUM(D166:E166)</f>
        <v>49305.4</v>
      </c>
      <c r="G166" s="17">
        <v>49305.4</v>
      </c>
      <c r="H166" s="17"/>
      <c r="I166" s="17">
        <f>SUM(G166:H166)</f>
        <v>49305.4</v>
      </c>
      <c r="J166" s="17">
        <v>49305.4</v>
      </c>
      <c r="K166" s="17"/>
      <c r="L166" s="17">
        <f>SUM(J166:K166)</f>
        <v>49305.4</v>
      </c>
    </row>
    <row r="167" spans="1:12" ht="15.75" outlineLevel="5">
      <c r="A167" s="41" t="s">
        <v>741</v>
      </c>
      <c r="B167" s="41"/>
      <c r="C167" s="21" t="s">
        <v>742</v>
      </c>
      <c r="D167" s="16">
        <f t="shared" ref="D167:L167" si="66">D168</f>
        <v>29655.4</v>
      </c>
      <c r="E167" s="16">
        <f t="shared" si="66"/>
        <v>0</v>
      </c>
      <c r="F167" s="16">
        <f t="shared" si="66"/>
        <v>29655.4</v>
      </c>
      <c r="G167" s="16">
        <f t="shared" si="66"/>
        <v>29655.4</v>
      </c>
      <c r="H167" s="16">
        <f t="shared" si="66"/>
        <v>0</v>
      </c>
      <c r="I167" s="16">
        <f t="shared" si="66"/>
        <v>29655.4</v>
      </c>
      <c r="J167" s="16">
        <f t="shared" si="66"/>
        <v>29655.4</v>
      </c>
      <c r="K167" s="16">
        <f t="shared" si="66"/>
        <v>0</v>
      </c>
      <c r="L167" s="16">
        <f t="shared" si="66"/>
        <v>29655.4</v>
      </c>
    </row>
    <row r="168" spans="1:12" ht="31.5" outlineLevel="7">
      <c r="A168" s="42" t="s">
        <v>741</v>
      </c>
      <c r="B168" s="42" t="s">
        <v>452</v>
      </c>
      <c r="C168" s="22" t="s">
        <v>453</v>
      </c>
      <c r="D168" s="17">
        <v>29655.4</v>
      </c>
      <c r="E168" s="17"/>
      <c r="F168" s="17">
        <f>SUM(D168:E168)</f>
        <v>29655.4</v>
      </c>
      <c r="G168" s="17">
        <v>29655.4</v>
      </c>
      <c r="H168" s="17"/>
      <c r="I168" s="17">
        <f>SUM(G168:H168)</f>
        <v>29655.4</v>
      </c>
      <c r="J168" s="17">
        <v>29655.4</v>
      </c>
      <c r="K168" s="17"/>
      <c r="L168" s="17">
        <f>SUM(J168:K168)</f>
        <v>29655.4</v>
      </c>
    </row>
    <row r="169" spans="1:12" ht="31.5" outlineLevel="5">
      <c r="A169" s="41" t="s">
        <v>743</v>
      </c>
      <c r="B169" s="41"/>
      <c r="C169" s="21" t="s">
        <v>744</v>
      </c>
      <c r="D169" s="16">
        <f t="shared" ref="D169:L169" si="67">D170</f>
        <v>48354.9</v>
      </c>
      <c r="E169" s="16">
        <f t="shared" si="67"/>
        <v>0</v>
      </c>
      <c r="F169" s="16">
        <f t="shared" si="67"/>
        <v>48354.9</v>
      </c>
      <c r="G169" s="16">
        <f t="shared" si="67"/>
        <v>48354.9</v>
      </c>
      <c r="H169" s="16">
        <f t="shared" si="67"/>
        <v>0</v>
      </c>
      <c r="I169" s="16">
        <f t="shared" si="67"/>
        <v>48354.9</v>
      </c>
      <c r="J169" s="16">
        <f t="shared" si="67"/>
        <v>48354.9</v>
      </c>
      <c r="K169" s="16">
        <f t="shared" si="67"/>
        <v>0</v>
      </c>
      <c r="L169" s="16">
        <f t="shared" si="67"/>
        <v>48354.9</v>
      </c>
    </row>
    <row r="170" spans="1:12" ht="31.5" outlineLevel="7">
      <c r="A170" s="42" t="s">
        <v>743</v>
      </c>
      <c r="B170" s="42" t="s">
        <v>452</v>
      </c>
      <c r="C170" s="22" t="s">
        <v>453</v>
      </c>
      <c r="D170" s="7">
        <f>48347.4+7.5</f>
        <v>48354.9</v>
      </c>
      <c r="E170" s="17"/>
      <c r="F170" s="17">
        <f>SUM(D170:E170)</f>
        <v>48354.9</v>
      </c>
      <c r="G170" s="7">
        <f>48347.4+7.5</f>
        <v>48354.9</v>
      </c>
      <c r="H170" s="17"/>
      <c r="I170" s="17">
        <f>SUM(G170:H170)</f>
        <v>48354.9</v>
      </c>
      <c r="J170" s="7">
        <f>48347.4+7.5</f>
        <v>48354.9</v>
      </c>
      <c r="K170" s="17"/>
      <c r="L170" s="17">
        <f>SUM(J170:K170)</f>
        <v>48354.9</v>
      </c>
    </row>
    <row r="171" spans="1:12" ht="15.75" outlineLevel="5">
      <c r="A171" s="41" t="s">
        <v>754</v>
      </c>
      <c r="B171" s="41"/>
      <c r="C171" s="21" t="s">
        <v>755</v>
      </c>
      <c r="D171" s="16">
        <f t="shared" ref="D171:L171" si="68">D172</f>
        <v>14246.4</v>
      </c>
      <c r="E171" s="16">
        <f t="shared" si="68"/>
        <v>0</v>
      </c>
      <c r="F171" s="16">
        <f t="shared" si="68"/>
        <v>14246.4</v>
      </c>
      <c r="G171" s="16">
        <f t="shared" si="68"/>
        <v>14246.4</v>
      </c>
      <c r="H171" s="16">
        <f t="shared" si="68"/>
        <v>0</v>
      </c>
      <c r="I171" s="16">
        <f t="shared" si="68"/>
        <v>14246.4</v>
      </c>
      <c r="J171" s="16">
        <f t="shared" si="68"/>
        <v>14246.4</v>
      </c>
      <c r="K171" s="16">
        <f t="shared" si="68"/>
        <v>0</v>
      </c>
      <c r="L171" s="16">
        <f t="shared" si="68"/>
        <v>14246.4</v>
      </c>
    </row>
    <row r="172" spans="1:12" ht="31.5" outlineLevel="7">
      <c r="A172" s="42" t="s">
        <v>754</v>
      </c>
      <c r="B172" s="42" t="s">
        <v>452</v>
      </c>
      <c r="C172" s="22" t="s">
        <v>453</v>
      </c>
      <c r="D172" s="17">
        <v>14246.4</v>
      </c>
      <c r="E172" s="17"/>
      <c r="F172" s="17">
        <f>SUM(D172:E172)</f>
        <v>14246.4</v>
      </c>
      <c r="G172" s="17">
        <v>14246.4</v>
      </c>
      <c r="H172" s="17"/>
      <c r="I172" s="17">
        <f>SUM(G172:H172)</f>
        <v>14246.4</v>
      </c>
      <c r="J172" s="17">
        <v>14246.4</v>
      </c>
      <c r="K172" s="17"/>
      <c r="L172" s="17">
        <f>SUM(J172:K172)</f>
        <v>14246.4</v>
      </c>
    </row>
    <row r="173" spans="1:12" ht="33" customHeight="1" outlineLevel="5">
      <c r="A173" s="41" t="s">
        <v>745</v>
      </c>
      <c r="B173" s="41"/>
      <c r="C173" s="21" t="s">
        <v>746</v>
      </c>
      <c r="D173" s="16">
        <f t="shared" ref="D173:L173" si="69">D174</f>
        <v>50</v>
      </c>
      <c r="E173" s="16">
        <f t="shared" si="69"/>
        <v>0</v>
      </c>
      <c r="F173" s="16">
        <f t="shared" si="69"/>
        <v>50</v>
      </c>
      <c r="G173" s="16">
        <f t="shared" si="69"/>
        <v>50</v>
      </c>
      <c r="H173" s="16">
        <f t="shared" si="69"/>
        <v>0</v>
      </c>
      <c r="I173" s="16">
        <f t="shared" si="69"/>
        <v>50</v>
      </c>
      <c r="J173" s="16">
        <f t="shared" si="69"/>
        <v>50</v>
      </c>
      <c r="K173" s="16">
        <f t="shared" si="69"/>
        <v>0</v>
      </c>
      <c r="L173" s="16">
        <f t="shared" si="69"/>
        <v>50</v>
      </c>
    </row>
    <row r="174" spans="1:12" ht="31.5" outlineLevel="7">
      <c r="A174" s="42" t="s">
        <v>745</v>
      </c>
      <c r="B174" s="42" t="s">
        <v>452</v>
      </c>
      <c r="C174" s="22" t="s">
        <v>453</v>
      </c>
      <c r="D174" s="17">
        <v>50</v>
      </c>
      <c r="E174" s="17"/>
      <c r="F174" s="17">
        <f>SUM(D174:E174)</f>
        <v>50</v>
      </c>
      <c r="G174" s="17">
        <v>50</v>
      </c>
      <c r="H174" s="17"/>
      <c r="I174" s="17">
        <f>SUM(G174:H174)</f>
        <v>50</v>
      </c>
      <c r="J174" s="17">
        <v>50</v>
      </c>
      <c r="K174" s="17"/>
      <c r="L174" s="17">
        <f>SUM(J174:K174)</f>
        <v>50</v>
      </c>
    </row>
    <row r="175" spans="1:12" ht="47.25" outlineLevel="5">
      <c r="A175" s="41" t="s">
        <v>747</v>
      </c>
      <c r="B175" s="41"/>
      <c r="C175" s="21" t="s">
        <v>748</v>
      </c>
      <c r="D175" s="16">
        <f t="shared" ref="D175:L175" si="70">D176</f>
        <v>385</v>
      </c>
      <c r="E175" s="16">
        <f t="shared" si="70"/>
        <v>0</v>
      </c>
      <c r="F175" s="16">
        <f t="shared" si="70"/>
        <v>385</v>
      </c>
      <c r="G175" s="16">
        <f t="shared" si="70"/>
        <v>385</v>
      </c>
      <c r="H175" s="16">
        <f t="shared" si="70"/>
        <v>0</v>
      </c>
      <c r="I175" s="16">
        <f t="shared" si="70"/>
        <v>385</v>
      </c>
      <c r="J175" s="16">
        <f t="shared" si="70"/>
        <v>385</v>
      </c>
      <c r="K175" s="16">
        <f t="shared" si="70"/>
        <v>0</v>
      </c>
      <c r="L175" s="16">
        <f t="shared" si="70"/>
        <v>385</v>
      </c>
    </row>
    <row r="176" spans="1:12" ht="31.5" outlineLevel="7">
      <c r="A176" s="42" t="s">
        <v>747</v>
      </c>
      <c r="B176" s="42" t="s">
        <v>452</v>
      </c>
      <c r="C176" s="22" t="s">
        <v>453</v>
      </c>
      <c r="D176" s="17">
        <v>385</v>
      </c>
      <c r="E176" s="17"/>
      <c r="F176" s="17">
        <f>SUM(D176:E176)</f>
        <v>385</v>
      </c>
      <c r="G176" s="17">
        <v>385</v>
      </c>
      <c r="H176" s="17"/>
      <c r="I176" s="17">
        <f>SUM(G176:H176)</f>
        <v>385</v>
      </c>
      <c r="J176" s="17">
        <v>385</v>
      </c>
      <c r="K176" s="17"/>
      <c r="L176" s="17">
        <f>SUM(J176:K176)</f>
        <v>385</v>
      </c>
    </row>
    <row r="177" spans="1:12" ht="31.5" outlineLevel="7">
      <c r="A177" s="41" t="s">
        <v>42</v>
      </c>
      <c r="B177" s="41"/>
      <c r="C177" s="21" t="s">
        <v>43</v>
      </c>
      <c r="D177" s="17"/>
      <c r="E177" s="17"/>
      <c r="F177" s="17"/>
      <c r="G177" s="6">
        <f>G178</f>
        <v>165</v>
      </c>
      <c r="H177" s="6">
        <f>H178</f>
        <v>0</v>
      </c>
      <c r="I177" s="6">
        <f>I178</f>
        <v>165</v>
      </c>
      <c r="J177" s="6"/>
      <c r="K177" s="17"/>
      <c r="L177" s="17"/>
    </row>
    <row r="178" spans="1:12" ht="31.5" outlineLevel="7">
      <c r="A178" s="42" t="s">
        <v>42</v>
      </c>
      <c r="B178" s="42" t="s">
        <v>452</v>
      </c>
      <c r="C178" s="22" t="s">
        <v>453</v>
      </c>
      <c r="D178" s="17"/>
      <c r="E178" s="17"/>
      <c r="F178" s="17"/>
      <c r="G178" s="17">
        <v>165</v>
      </c>
      <c r="H178" s="17"/>
      <c r="I178" s="17">
        <f>SUM(G178:H178)</f>
        <v>165</v>
      </c>
      <c r="J178" s="17"/>
      <c r="K178" s="17"/>
      <c r="L178" s="17"/>
    </row>
    <row r="179" spans="1:12" ht="47.25" outlineLevel="2">
      <c r="A179" s="41" t="s">
        <v>436</v>
      </c>
      <c r="B179" s="41"/>
      <c r="C179" s="21" t="s">
        <v>437</v>
      </c>
      <c r="D179" s="16">
        <f t="shared" ref="D179:L179" si="71">D180+D211+D227+D238</f>
        <v>68854.100000000006</v>
      </c>
      <c r="E179" s="16">
        <f>E180+E211+E227+E238</f>
        <v>7.9</v>
      </c>
      <c r="F179" s="16">
        <f>F180+F211+F227+F238</f>
        <v>68862</v>
      </c>
      <c r="G179" s="16">
        <f t="shared" si="71"/>
        <v>69933.200000000012</v>
      </c>
      <c r="H179" s="16">
        <f>H180+H211+H227+H238</f>
        <v>7.9</v>
      </c>
      <c r="I179" s="16">
        <f>I180+I211+I227+I238</f>
        <v>69941.100000000006</v>
      </c>
      <c r="J179" s="16">
        <f t="shared" si="71"/>
        <v>74683.100000000006</v>
      </c>
      <c r="K179" s="16">
        <f t="shared" si="71"/>
        <v>7.9</v>
      </c>
      <c r="L179" s="16">
        <f t="shared" si="71"/>
        <v>74691</v>
      </c>
    </row>
    <row r="180" spans="1:12" ht="31.5" outlineLevel="3">
      <c r="A180" s="41" t="s">
        <v>438</v>
      </c>
      <c r="B180" s="41"/>
      <c r="C180" s="21" t="s">
        <v>439</v>
      </c>
      <c r="D180" s="16">
        <f t="shared" ref="D180:L180" si="72">D181+D198+D202+D208+D205</f>
        <v>7630.5999999999995</v>
      </c>
      <c r="E180" s="16">
        <f t="shared" si="72"/>
        <v>7.9</v>
      </c>
      <c r="F180" s="16">
        <f t="shared" si="72"/>
        <v>7638.5</v>
      </c>
      <c r="G180" s="16">
        <f t="shared" si="72"/>
        <v>7633.5999999999995</v>
      </c>
      <c r="H180" s="16">
        <f t="shared" si="72"/>
        <v>7.9</v>
      </c>
      <c r="I180" s="16">
        <f t="shared" si="72"/>
        <v>7641.5</v>
      </c>
      <c r="J180" s="16">
        <f t="shared" si="72"/>
        <v>7633.5999999999995</v>
      </c>
      <c r="K180" s="16">
        <f t="shared" si="72"/>
        <v>7.9</v>
      </c>
      <c r="L180" s="16">
        <f t="shared" si="72"/>
        <v>7641.5</v>
      </c>
    </row>
    <row r="181" spans="1:12" ht="31.5" outlineLevel="4">
      <c r="A181" s="41" t="s">
        <v>498</v>
      </c>
      <c r="B181" s="41"/>
      <c r="C181" s="21" t="s">
        <v>499</v>
      </c>
      <c r="D181" s="16">
        <f t="shared" ref="D181:L181" si="73">D182+D185+D188+D190+D192+D194+D196</f>
        <v>6257.9</v>
      </c>
      <c r="E181" s="16">
        <f t="shared" si="73"/>
        <v>7.9</v>
      </c>
      <c r="F181" s="16">
        <f t="shared" si="73"/>
        <v>6265.8</v>
      </c>
      <c r="G181" s="16">
        <f t="shared" si="73"/>
        <v>6260.9</v>
      </c>
      <c r="H181" s="16">
        <f t="shared" si="73"/>
        <v>7.9</v>
      </c>
      <c r="I181" s="16">
        <f t="shared" si="73"/>
        <v>6268.8</v>
      </c>
      <c r="J181" s="16">
        <f t="shared" si="73"/>
        <v>6260.9</v>
      </c>
      <c r="K181" s="16">
        <f t="shared" si="73"/>
        <v>7.9</v>
      </c>
      <c r="L181" s="16">
        <f t="shared" si="73"/>
        <v>6268.8</v>
      </c>
    </row>
    <row r="182" spans="1:12" ht="31.5" outlineLevel="5">
      <c r="A182" s="167" t="s">
        <v>500</v>
      </c>
      <c r="B182" s="167"/>
      <c r="C182" s="168" t="s">
        <v>501</v>
      </c>
      <c r="D182" s="16">
        <f t="shared" ref="D182:L182" si="74">D183+D184</f>
        <v>3231.4</v>
      </c>
      <c r="E182" s="16">
        <f t="shared" si="74"/>
        <v>0</v>
      </c>
      <c r="F182" s="16">
        <f t="shared" si="74"/>
        <v>3231.4</v>
      </c>
      <c r="G182" s="16">
        <f t="shared" si="74"/>
        <v>3231.4</v>
      </c>
      <c r="H182" s="16">
        <f t="shared" si="74"/>
        <v>0</v>
      </c>
      <c r="I182" s="16">
        <f t="shared" si="74"/>
        <v>3231.4</v>
      </c>
      <c r="J182" s="16">
        <f t="shared" si="74"/>
        <v>3231.4</v>
      </c>
      <c r="K182" s="16">
        <f t="shared" si="74"/>
        <v>0</v>
      </c>
      <c r="L182" s="16">
        <f t="shared" si="74"/>
        <v>3231.4</v>
      </c>
    </row>
    <row r="183" spans="1:12" ht="31.5" outlineLevel="7">
      <c r="A183" s="42" t="s">
        <v>500</v>
      </c>
      <c r="B183" s="169" t="s">
        <v>394</v>
      </c>
      <c r="C183" s="22" t="s">
        <v>395</v>
      </c>
      <c r="D183" s="17">
        <f>1871.4+159.6</f>
        <v>2031</v>
      </c>
      <c r="E183" s="161">
        <v>1200.4000000000001</v>
      </c>
      <c r="F183" s="161">
        <f>SUM(D183:E183)</f>
        <v>3231.4</v>
      </c>
      <c r="G183" s="17">
        <f>1871.4+159.6</f>
        <v>2031</v>
      </c>
      <c r="H183" s="161">
        <v>1200.4000000000001</v>
      </c>
      <c r="I183" s="161">
        <f>SUM(G183:H183)</f>
        <v>3231.4</v>
      </c>
      <c r="J183" s="17">
        <f>1871.4+159.6</f>
        <v>2031</v>
      </c>
      <c r="K183" s="161">
        <v>1200.4000000000001</v>
      </c>
      <c r="L183" s="161">
        <f>SUM(J183:K183)</f>
        <v>3231.4</v>
      </c>
    </row>
    <row r="184" spans="1:12" ht="31.5" hidden="1" outlineLevel="7">
      <c r="A184" s="42" t="s">
        <v>500</v>
      </c>
      <c r="B184" s="169" t="s">
        <v>452</v>
      </c>
      <c r="C184" s="22" t="s">
        <v>453</v>
      </c>
      <c r="D184" s="17">
        <v>1200.4000000000001</v>
      </c>
      <c r="E184" s="161">
        <v>-1200.4000000000001</v>
      </c>
      <c r="F184" s="161">
        <f>SUM(D184:E184)</f>
        <v>0</v>
      </c>
      <c r="G184" s="17">
        <v>1200.4000000000001</v>
      </c>
      <c r="H184" s="161">
        <v>-1200.4000000000001</v>
      </c>
      <c r="I184" s="161">
        <f>SUM(G184:H184)</f>
        <v>0</v>
      </c>
      <c r="J184" s="17">
        <v>1200.4000000000001</v>
      </c>
      <c r="K184" s="161">
        <v>-1200.4000000000001</v>
      </c>
      <c r="L184" s="161">
        <f>SUM(J184:K184)</f>
        <v>0</v>
      </c>
    </row>
    <row r="185" spans="1:12" ht="23.25" customHeight="1" outlineLevel="5" collapsed="1">
      <c r="A185" s="41" t="s">
        <v>714</v>
      </c>
      <c r="B185" s="41"/>
      <c r="C185" s="21" t="s">
        <v>715</v>
      </c>
      <c r="D185" s="16">
        <f t="shared" ref="D185:L185" si="75">D186+D187</f>
        <v>186.5</v>
      </c>
      <c r="E185" s="16">
        <f t="shared" si="75"/>
        <v>0</v>
      </c>
      <c r="F185" s="16">
        <f t="shared" si="75"/>
        <v>186.5</v>
      </c>
      <c r="G185" s="16">
        <f t="shared" si="75"/>
        <v>186.5</v>
      </c>
      <c r="H185" s="16">
        <f t="shared" si="75"/>
        <v>0</v>
      </c>
      <c r="I185" s="16">
        <f t="shared" si="75"/>
        <v>186.5</v>
      </c>
      <c r="J185" s="16">
        <f t="shared" si="75"/>
        <v>186.5</v>
      </c>
      <c r="K185" s="16">
        <f t="shared" si="75"/>
        <v>0</v>
      </c>
      <c r="L185" s="16">
        <f t="shared" si="75"/>
        <v>186.5</v>
      </c>
    </row>
    <row r="186" spans="1:12" ht="31.5" outlineLevel="7">
      <c r="A186" s="42" t="s">
        <v>714</v>
      </c>
      <c r="B186" s="42" t="s">
        <v>394</v>
      </c>
      <c r="C186" s="22" t="s">
        <v>395</v>
      </c>
      <c r="D186" s="17">
        <f>50+75</f>
        <v>125</v>
      </c>
      <c r="E186" s="17"/>
      <c r="F186" s="17">
        <f>SUM(D186:E186)</f>
        <v>125</v>
      </c>
      <c r="G186" s="17">
        <f>50+75</f>
        <v>125</v>
      </c>
      <c r="H186" s="17"/>
      <c r="I186" s="17">
        <f>SUM(G186:H186)</f>
        <v>125</v>
      </c>
      <c r="J186" s="17">
        <f>50+75</f>
        <v>125</v>
      </c>
      <c r="K186" s="17"/>
      <c r="L186" s="17">
        <f>SUM(J186:K186)</f>
        <v>125</v>
      </c>
    </row>
    <row r="187" spans="1:12" ht="31.5" outlineLevel="7">
      <c r="A187" s="42" t="s">
        <v>714</v>
      </c>
      <c r="B187" s="42" t="s">
        <v>452</v>
      </c>
      <c r="C187" s="22" t="s">
        <v>453</v>
      </c>
      <c r="D187" s="17">
        <v>61.5</v>
      </c>
      <c r="E187" s="17"/>
      <c r="F187" s="17">
        <f>SUM(D187:E187)</f>
        <v>61.5</v>
      </c>
      <c r="G187" s="17">
        <v>61.5</v>
      </c>
      <c r="H187" s="17"/>
      <c r="I187" s="17">
        <f>SUM(G187:H187)</f>
        <v>61.5</v>
      </c>
      <c r="J187" s="17">
        <v>61.5</v>
      </c>
      <c r="K187" s="17"/>
      <c r="L187" s="17">
        <f>SUM(J187:K187)</f>
        <v>61.5</v>
      </c>
    </row>
    <row r="188" spans="1:12" ht="31.5" outlineLevel="5">
      <c r="A188" s="41" t="s">
        <v>581</v>
      </c>
      <c r="B188" s="41"/>
      <c r="C188" s="21" t="s">
        <v>819</v>
      </c>
      <c r="D188" s="16">
        <f t="shared" ref="D188:L188" si="76">D189</f>
        <v>37.700000000000003</v>
      </c>
      <c r="E188" s="16">
        <f t="shared" si="76"/>
        <v>0</v>
      </c>
      <c r="F188" s="16">
        <f t="shared" si="76"/>
        <v>37.700000000000003</v>
      </c>
      <c r="G188" s="16">
        <f t="shared" si="76"/>
        <v>37.700000000000003</v>
      </c>
      <c r="H188" s="16">
        <f t="shared" si="76"/>
        <v>0</v>
      </c>
      <c r="I188" s="16">
        <f t="shared" si="76"/>
        <v>37.700000000000003</v>
      </c>
      <c r="J188" s="16">
        <f t="shared" si="76"/>
        <v>37.700000000000003</v>
      </c>
      <c r="K188" s="16">
        <f t="shared" si="76"/>
        <v>0</v>
      </c>
      <c r="L188" s="16">
        <f t="shared" si="76"/>
        <v>37.700000000000003</v>
      </c>
    </row>
    <row r="189" spans="1:12" ht="31.5" outlineLevel="7">
      <c r="A189" s="42" t="s">
        <v>581</v>
      </c>
      <c r="B189" s="42" t="s">
        <v>452</v>
      </c>
      <c r="C189" s="22" t="s">
        <v>453</v>
      </c>
      <c r="D189" s="17">
        <v>37.700000000000003</v>
      </c>
      <c r="E189" s="17"/>
      <c r="F189" s="17">
        <f>SUM(D189:E189)</f>
        <v>37.700000000000003</v>
      </c>
      <c r="G189" s="17">
        <v>37.700000000000003</v>
      </c>
      <c r="H189" s="17"/>
      <c r="I189" s="17">
        <f>SUM(G189:H189)</f>
        <v>37.700000000000003</v>
      </c>
      <c r="J189" s="17">
        <v>37.700000000000003</v>
      </c>
      <c r="K189" s="17"/>
      <c r="L189" s="17">
        <f>SUM(J189:K189)</f>
        <v>37.700000000000003</v>
      </c>
    </row>
    <row r="190" spans="1:12" ht="31.5" outlineLevel="5">
      <c r="A190" s="41" t="s">
        <v>142</v>
      </c>
      <c r="B190" s="41"/>
      <c r="C190" s="21" t="s">
        <v>503</v>
      </c>
      <c r="D190" s="16">
        <f t="shared" ref="D190:L190" si="77">D191</f>
        <v>2123.5</v>
      </c>
      <c r="E190" s="16">
        <f t="shared" si="77"/>
        <v>0</v>
      </c>
      <c r="F190" s="16">
        <f t="shared" si="77"/>
        <v>2123.5</v>
      </c>
      <c r="G190" s="16">
        <f t="shared" si="77"/>
        <v>2123.5</v>
      </c>
      <c r="H190" s="16">
        <f t="shared" si="77"/>
        <v>0</v>
      </c>
      <c r="I190" s="16">
        <f t="shared" si="77"/>
        <v>2123.5</v>
      </c>
      <c r="J190" s="16">
        <f t="shared" si="77"/>
        <v>2123.5</v>
      </c>
      <c r="K190" s="16">
        <f t="shared" si="77"/>
        <v>0</v>
      </c>
      <c r="L190" s="16">
        <f t="shared" si="77"/>
        <v>2123.5</v>
      </c>
    </row>
    <row r="191" spans="1:12" ht="31.5" outlineLevel="7">
      <c r="A191" s="42" t="s">
        <v>142</v>
      </c>
      <c r="B191" s="42" t="s">
        <v>452</v>
      </c>
      <c r="C191" s="22" t="s">
        <v>453</v>
      </c>
      <c r="D191" s="17">
        <v>2123.5</v>
      </c>
      <c r="E191" s="17"/>
      <c r="F191" s="17">
        <f>SUM(D191:E191)</f>
        <v>2123.5</v>
      </c>
      <c r="G191" s="17">
        <v>2123.5</v>
      </c>
      <c r="H191" s="17"/>
      <c r="I191" s="17">
        <f>SUM(G191:H191)</f>
        <v>2123.5</v>
      </c>
      <c r="J191" s="17">
        <v>2123.5</v>
      </c>
      <c r="K191" s="17"/>
      <c r="L191" s="17">
        <f>SUM(J191:K191)</f>
        <v>2123.5</v>
      </c>
    </row>
    <row r="192" spans="1:12" ht="47.25" outlineLevel="5">
      <c r="A192" s="41" t="s">
        <v>504</v>
      </c>
      <c r="B192" s="41"/>
      <c r="C192" s="21" t="s">
        <v>505</v>
      </c>
      <c r="D192" s="16">
        <f t="shared" ref="D192:L192" si="78">D193</f>
        <v>83.9</v>
      </c>
      <c r="E192" s="16">
        <f t="shared" si="78"/>
        <v>0</v>
      </c>
      <c r="F192" s="16">
        <f t="shared" si="78"/>
        <v>83.9</v>
      </c>
      <c r="G192" s="16">
        <f t="shared" si="78"/>
        <v>86.9</v>
      </c>
      <c r="H192" s="16">
        <f t="shared" si="78"/>
        <v>0</v>
      </c>
      <c r="I192" s="16">
        <f t="shared" si="78"/>
        <v>86.9</v>
      </c>
      <c r="J192" s="16">
        <f t="shared" si="78"/>
        <v>86.9</v>
      </c>
      <c r="K192" s="16">
        <f t="shared" si="78"/>
        <v>0</v>
      </c>
      <c r="L192" s="16">
        <f t="shared" si="78"/>
        <v>86.9</v>
      </c>
    </row>
    <row r="193" spans="1:12" ht="31.5" outlineLevel="7">
      <c r="A193" s="42" t="s">
        <v>504</v>
      </c>
      <c r="B193" s="42" t="s">
        <v>452</v>
      </c>
      <c r="C193" s="22" t="s">
        <v>453</v>
      </c>
      <c r="D193" s="17">
        <v>83.9</v>
      </c>
      <c r="E193" s="17"/>
      <c r="F193" s="17">
        <f>SUM(D193:E193)</f>
        <v>83.9</v>
      </c>
      <c r="G193" s="17">
        <v>86.9</v>
      </c>
      <c r="H193" s="17"/>
      <c r="I193" s="17">
        <f>SUM(G193:H193)</f>
        <v>86.9</v>
      </c>
      <c r="J193" s="17">
        <v>86.9</v>
      </c>
      <c r="K193" s="17"/>
      <c r="L193" s="17">
        <f>SUM(J193:K193)</f>
        <v>86.9</v>
      </c>
    </row>
    <row r="194" spans="1:12" ht="30.75" customHeight="1" outlineLevel="5">
      <c r="A194" s="41" t="s">
        <v>502</v>
      </c>
      <c r="B194" s="41"/>
      <c r="C194" s="21" t="s">
        <v>801</v>
      </c>
      <c r="D194" s="6">
        <f t="shared" ref="D194:L194" si="79">D195</f>
        <v>250</v>
      </c>
      <c r="E194" s="6">
        <f t="shared" si="79"/>
        <v>0</v>
      </c>
      <c r="F194" s="6">
        <f t="shared" si="79"/>
        <v>250</v>
      </c>
      <c r="G194" s="6">
        <f t="shared" si="79"/>
        <v>250</v>
      </c>
      <c r="H194" s="6">
        <f t="shared" si="79"/>
        <v>0</v>
      </c>
      <c r="I194" s="6">
        <f t="shared" si="79"/>
        <v>250</v>
      </c>
      <c r="J194" s="6">
        <f t="shared" si="79"/>
        <v>250</v>
      </c>
      <c r="K194" s="6">
        <f t="shared" si="79"/>
        <v>0</v>
      </c>
      <c r="L194" s="6">
        <f t="shared" si="79"/>
        <v>250</v>
      </c>
    </row>
    <row r="195" spans="1:12" ht="47.25" outlineLevel="7">
      <c r="A195" s="42" t="s">
        <v>502</v>
      </c>
      <c r="B195" s="42" t="s">
        <v>391</v>
      </c>
      <c r="C195" s="22" t="s">
        <v>392</v>
      </c>
      <c r="D195" s="7">
        <v>250</v>
      </c>
      <c r="E195" s="17"/>
      <c r="F195" s="17">
        <f>SUM(D195:E195)</f>
        <v>250</v>
      </c>
      <c r="G195" s="7">
        <v>250</v>
      </c>
      <c r="H195" s="17"/>
      <c r="I195" s="17">
        <f>SUM(G195:H195)</f>
        <v>250</v>
      </c>
      <c r="J195" s="7">
        <v>250</v>
      </c>
      <c r="K195" s="17"/>
      <c r="L195" s="17">
        <f>SUM(J195:K195)</f>
        <v>250</v>
      </c>
    </row>
    <row r="196" spans="1:12" ht="30" customHeight="1" outlineLevel="5">
      <c r="A196" s="167" t="s">
        <v>502</v>
      </c>
      <c r="B196" s="167"/>
      <c r="C196" s="168" t="s">
        <v>804</v>
      </c>
      <c r="D196" s="6">
        <f t="shared" ref="D196:L196" si="80">D197</f>
        <v>344.9</v>
      </c>
      <c r="E196" s="6">
        <f t="shared" si="80"/>
        <v>7.9</v>
      </c>
      <c r="F196" s="6">
        <f t="shared" si="80"/>
        <v>352.79999999999995</v>
      </c>
      <c r="G196" s="6">
        <f t="shared" si="80"/>
        <v>344.9</v>
      </c>
      <c r="H196" s="6">
        <f t="shared" si="80"/>
        <v>7.9</v>
      </c>
      <c r="I196" s="6">
        <f t="shared" si="80"/>
        <v>352.79999999999995</v>
      </c>
      <c r="J196" s="6">
        <f t="shared" si="80"/>
        <v>344.9</v>
      </c>
      <c r="K196" s="6">
        <f t="shared" si="80"/>
        <v>7.9</v>
      </c>
      <c r="L196" s="6">
        <f t="shared" si="80"/>
        <v>352.79999999999995</v>
      </c>
    </row>
    <row r="197" spans="1:12" ht="47.25" outlineLevel="7">
      <c r="A197" s="42" t="s">
        <v>502</v>
      </c>
      <c r="B197" s="169" t="s">
        <v>391</v>
      </c>
      <c r="C197" s="22" t="s">
        <v>392</v>
      </c>
      <c r="D197" s="7">
        <v>344.9</v>
      </c>
      <c r="E197" s="161">
        <v>7.9</v>
      </c>
      <c r="F197" s="161">
        <f>SUM(D197:E197)</f>
        <v>352.79999999999995</v>
      </c>
      <c r="G197" s="7">
        <v>344.9</v>
      </c>
      <c r="H197" s="161">
        <v>7.9</v>
      </c>
      <c r="I197" s="161">
        <f>SUM(G197:H197)</f>
        <v>352.79999999999995</v>
      </c>
      <c r="J197" s="7">
        <v>344.9</v>
      </c>
      <c r="K197" s="161">
        <v>7.9</v>
      </c>
      <c r="L197" s="161">
        <f>SUM(J197:K197)</f>
        <v>352.79999999999995</v>
      </c>
    </row>
    <row r="198" spans="1:12" ht="30.75" customHeight="1" outlineLevel="4">
      <c r="A198" s="41" t="s">
        <v>716</v>
      </c>
      <c r="B198" s="41"/>
      <c r="C198" s="21" t="s">
        <v>717</v>
      </c>
      <c r="D198" s="16">
        <f t="shared" ref="D198:L198" si="81">D199</f>
        <v>121.5</v>
      </c>
      <c r="E198" s="16">
        <f t="shared" si="81"/>
        <v>0</v>
      </c>
      <c r="F198" s="16">
        <f t="shared" si="81"/>
        <v>121.5</v>
      </c>
      <c r="G198" s="16">
        <f t="shared" si="81"/>
        <v>121.5</v>
      </c>
      <c r="H198" s="16">
        <f t="shared" si="81"/>
        <v>0</v>
      </c>
      <c r="I198" s="16">
        <f t="shared" si="81"/>
        <v>121.5</v>
      </c>
      <c r="J198" s="16">
        <f t="shared" si="81"/>
        <v>121.5</v>
      </c>
      <c r="K198" s="16">
        <f t="shared" si="81"/>
        <v>0</v>
      </c>
      <c r="L198" s="16">
        <f t="shared" si="81"/>
        <v>121.5</v>
      </c>
    </row>
    <row r="199" spans="1:12" ht="31.5" outlineLevel="5">
      <c r="A199" s="41" t="s">
        <v>718</v>
      </c>
      <c r="B199" s="41"/>
      <c r="C199" s="21" t="s">
        <v>719</v>
      </c>
      <c r="D199" s="16">
        <f t="shared" ref="D199:L199" si="82">D200+D201</f>
        <v>121.5</v>
      </c>
      <c r="E199" s="16">
        <f t="shared" si="82"/>
        <v>0</v>
      </c>
      <c r="F199" s="16">
        <f t="shared" si="82"/>
        <v>121.5</v>
      </c>
      <c r="G199" s="16">
        <f t="shared" si="82"/>
        <v>121.5</v>
      </c>
      <c r="H199" s="16">
        <f t="shared" si="82"/>
        <v>0</v>
      </c>
      <c r="I199" s="16">
        <f t="shared" si="82"/>
        <v>121.5</v>
      </c>
      <c r="J199" s="16">
        <f t="shared" si="82"/>
        <v>121.5</v>
      </c>
      <c r="K199" s="16">
        <f t="shared" si="82"/>
        <v>0</v>
      </c>
      <c r="L199" s="16">
        <f t="shared" si="82"/>
        <v>121.5</v>
      </c>
    </row>
    <row r="200" spans="1:12" ht="31.5" outlineLevel="7">
      <c r="A200" s="42" t="s">
        <v>718</v>
      </c>
      <c r="B200" s="42" t="s">
        <v>394</v>
      </c>
      <c r="C200" s="22" t="s">
        <v>395</v>
      </c>
      <c r="D200" s="17">
        <f>22.5+18+72</f>
        <v>112.5</v>
      </c>
      <c r="E200" s="17"/>
      <c r="F200" s="17">
        <f>SUM(D200:E200)</f>
        <v>112.5</v>
      </c>
      <c r="G200" s="17">
        <f>22.5+18+72</f>
        <v>112.5</v>
      </c>
      <c r="H200" s="17"/>
      <c r="I200" s="17">
        <f>SUM(G200:H200)</f>
        <v>112.5</v>
      </c>
      <c r="J200" s="17">
        <f>22.5+18+72</f>
        <v>112.5</v>
      </c>
      <c r="K200" s="17"/>
      <c r="L200" s="17">
        <f>SUM(J200:K200)</f>
        <v>112.5</v>
      </c>
    </row>
    <row r="201" spans="1:12" ht="31.5" outlineLevel="7">
      <c r="A201" s="42" t="s">
        <v>718</v>
      </c>
      <c r="B201" s="42" t="s">
        <v>452</v>
      </c>
      <c r="C201" s="22" t="s">
        <v>453</v>
      </c>
      <c r="D201" s="17">
        <v>9</v>
      </c>
      <c r="E201" s="17"/>
      <c r="F201" s="17">
        <f>SUM(D201:E201)</f>
        <v>9</v>
      </c>
      <c r="G201" s="17">
        <v>9</v>
      </c>
      <c r="H201" s="17"/>
      <c r="I201" s="17">
        <f>SUM(G201:H201)</f>
        <v>9</v>
      </c>
      <c r="J201" s="17">
        <v>9</v>
      </c>
      <c r="K201" s="17"/>
      <c r="L201" s="17">
        <f>SUM(J201:K201)</f>
        <v>9</v>
      </c>
    </row>
    <row r="202" spans="1:12" ht="31.5" outlineLevel="4">
      <c r="A202" s="41" t="s">
        <v>756</v>
      </c>
      <c r="B202" s="41"/>
      <c r="C202" s="21" t="s">
        <v>757</v>
      </c>
      <c r="D202" s="16">
        <f t="shared" ref="D202:L203" si="83">D203</f>
        <v>69.3</v>
      </c>
      <c r="E202" s="16">
        <f t="shared" si="83"/>
        <v>0</v>
      </c>
      <c r="F202" s="16">
        <f t="shared" si="83"/>
        <v>69.3</v>
      </c>
      <c r="G202" s="16">
        <f t="shared" si="83"/>
        <v>69.3</v>
      </c>
      <c r="H202" s="16">
        <f t="shared" si="83"/>
        <v>0</v>
      </c>
      <c r="I202" s="16">
        <f t="shared" si="83"/>
        <v>69.3</v>
      </c>
      <c r="J202" s="16">
        <f t="shared" si="83"/>
        <v>69.3</v>
      </c>
      <c r="K202" s="16">
        <f t="shared" si="83"/>
        <v>0</v>
      </c>
      <c r="L202" s="16">
        <f t="shared" si="83"/>
        <v>69.3</v>
      </c>
    </row>
    <row r="203" spans="1:12" ht="19.5" customHeight="1" outlineLevel="5">
      <c r="A203" s="41" t="s">
        <v>758</v>
      </c>
      <c r="B203" s="41"/>
      <c r="C203" s="21" t="s">
        <v>759</v>
      </c>
      <c r="D203" s="16">
        <f t="shared" si="83"/>
        <v>69.3</v>
      </c>
      <c r="E203" s="16">
        <f t="shared" si="83"/>
        <v>0</v>
      </c>
      <c r="F203" s="16">
        <f t="shared" si="83"/>
        <v>69.3</v>
      </c>
      <c r="G203" s="16">
        <f t="shared" si="83"/>
        <v>69.3</v>
      </c>
      <c r="H203" s="16">
        <f t="shared" si="83"/>
        <v>0</v>
      </c>
      <c r="I203" s="16">
        <f t="shared" si="83"/>
        <v>69.3</v>
      </c>
      <c r="J203" s="16">
        <f t="shared" si="83"/>
        <v>69.3</v>
      </c>
      <c r="K203" s="16">
        <f t="shared" si="83"/>
        <v>0</v>
      </c>
      <c r="L203" s="16">
        <f t="shared" si="83"/>
        <v>69.3</v>
      </c>
    </row>
    <row r="204" spans="1:12" ht="31.5" outlineLevel="7">
      <c r="A204" s="42" t="s">
        <v>758</v>
      </c>
      <c r="B204" s="42" t="s">
        <v>394</v>
      </c>
      <c r="C204" s="22" t="s">
        <v>395</v>
      </c>
      <c r="D204" s="17">
        <f>54+15.3</f>
        <v>69.3</v>
      </c>
      <c r="E204" s="17"/>
      <c r="F204" s="17">
        <f>SUM(D204:E204)</f>
        <v>69.3</v>
      </c>
      <c r="G204" s="17">
        <f>54+15.3</f>
        <v>69.3</v>
      </c>
      <c r="H204" s="17"/>
      <c r="I204" s="17">
        <f>SUM(G204:H204)</f>
        <v>69.3</v>
      </c>
      <c r="J204" s="17">
        <f>54+15.3</f>
        <v>69.3</v>
      </c>
      <c r="K204" s="17"/>
      <c r="L204" s="17">
        <f>SUM(J204:K204)</f>
        <v>69.3</v>
      </c>
    </row>
    <row r="205" spans="1:12" ht="19.5" customHeight="1" outlineLevel="7">
      <c r="A205" s="41" t="s">
        <v>53</v>
      </c>
      <c r="B205" s="41"/>
      <c r="C205" s="14" t="s">
        <v>52</v>
      </c>
      <c r="D205" s="16">
        <f t="shared" ref="D205:F206" si="84">D206</f>
        <v>839.4</v>
      </c>
      <c r="E205" s="16">
        <f t="shared" si="84"/>
        <v>0</v>
      </c>
      <c r="F205" s="16">
        <f t="shared" si="84"/>
        <v>839.4</v>
      </c>
      <c r="G205" s="16">
        <f t="shared" ref="G205:J206" si="85">G206</f>
        <v>839.4</v>
      </c>
      <c r="H205" s="16">
        <f>H206</f>
        <v>0</v>
      </c>
      <c r="I205" s="16">
        <f>I206</f>
        <v>839.4</v>
      </c>
      <c r="J205" s="16">
        <f t="shared" si="85"/>
        <v>839.4</v>
      </c>
      <c r="K205" s="16">
        <f>K206</f>
        <v>0</v>
      </c>
      <c r="L205" s="16">
        <f>L206</f>
        <v>839.4</v>
      </c>
    </row>
    <row r="206" spans="1:12" ht="31.5" outlineLevel="7">
      <c r="A206" s="41" t="s">
        <v>46</v>
      </c>
      <c r="B206" s="41" t="s">
        <v>835</v>
      </c>
      <c r="C206" s="20" t="s">
        <v>304</v>
      </c>
      <c r="D206" s="16">
        <f t="shared" si="84"/>
        <v>839.4</v>
      </c>
      <c r="E206" s="16">
        <f t="shared" si="84"/>
        <v>0</v>
      </c>
      <c r="F206" s="16">
        <f t="shared" si="84"/>
        <v>839.4</v>
      </c>
      <c r="G206" s="16">
        <f t="shared" si="85"/>
        <v>839.4</v>
      </c>
      <c r="H206" s="16">
        <f>H207</f>
        <v>0</v>
      </c>
      <c r="I206" s="16">
        <f>I207</f>
        <v>839.4</v>
      </c>
      <c r="J206" s="16">
        <f t="shared" si="85"/>
        <v>839.4</v>
      </c>
      <c r="K206" s="16">
        <f>K207</f>
        <v>0</v>
      </c>
      <c r="L206" s="16">
        <f>L207</f>
        <v>839.4</v>
      </c>
    </row>
    <row r="207" spans="1:12" ht="31.5" outlineLevel="7">
      <c r="A207" s="42" t="s">
        <v>46</v>
      </c>
      <c r="B207" s="42" t="s">
        <v>452</v>
      </c>
      <c r="C207" s="19" t="s">
        <v>809</v>
      </c>
      <c r="D207" s="17">
        <v>839.4</v>
      </c>
      <c r="E207" s="17"/>
      <c r="F207" s="17">
        <f>SUM(D207:E207)</f>
        <v>839.4</v>
      </c>
      <c r="G207" s="17">
        <v>839.4</v>
      </c>
      <c r="H207" s="17"/>
      <c r="I207" s="17">
        <f>SUM(G207:H207)</f>
        <v>839.4</v>
      </c>
      <c r="J207" s="17">
        <v>839.4</v>
      </c>
      <c r="K207" s="17"/>
      <c r="L207" s="17">
        <f>SUM(J207:K207)</f>
        <v>839.4</v>
      </c>
    </row>
    <row r="208" spans="1:12" ht="47.25" outlineLevel="4">
      <c r="A208" s="41" t="s">
        <v>440</v>
      </c>
      <c r="B208" s="41"/>
      <c r="C208" s="21" t="s">
        <v>441</v>
      </c>
      <c r="D208" s="16">
        <f t="shared" ref="D208:L209" si="86">D209</f>
        <v>342.5</v>
      </c>
      <c r="E208" s="16">
        <f t="shared" si="86"/>
        <v>0</v>
      </c>
      <c r="F208" s="16">
        <f t="shared" si="86"/>
        <v>342.5</v>
      </c>
      <c r="G208" s="16">
        <f t="shared" si="86"/>
        <v>342.5</v>
      </c>
      <c r="H208" s="16">
        <f t="shared" si="86"/>
        <v>0</v>
      </c>
      <c r="I208" s="16">
        <f t="shared" si="86"/>
        <v>342.5</v>
      </c>
      <c r="J208" s="16">
        <f t="shared" si="86"/>
        <v>342.5</v>
      </c>
      <c r="K208" s="16">
        <f t="shared" si="86"/>
        <v>0</v>
      </c>
      <c r="L208" s="16">
        <f t="shared" si="86"/>
        <v>342.5</v>
      </c>
    </row>
    <row r="209" spans="1:12" ht="15.75" outlineLevel="5">
      <c r="A209" s="41" t="s">
        <v>442</v>
      </c>
      <c r="B209" s="41"/>
      <c r="C209" s="21" t="s">
        <v>443</v>
      </c>
      <c r="D209" s="16">
        <f t="shared" si="86"/>
        <v>342.5</v>
      </c>
      <c r="E209" s="16">
        <f t="shared" si="86"/>
        <v>0</v>
      </c>
      <c r="F209" s="16">
        <f t="shared" si="86"/>
        <v>342.5</v>
      </c>
      <c r="G209" s="16">
        <f t="shared" si="86"/>
        <v>342.5</v>
      </c>
      <c r="H209" s="16">
        <f t="shared" si="86"/>
        <v>0</v>
      </c>
      <c r="I209" s="16">
        <f t="shared" si="86"/>
        <v>342.5</v>
      </c>
      <c r="J209" s="16">
        <f t="shared" si="86"/>
        <v>342.5</v>
      </c>
      <c r="K209" s="16">
        <f t="shared" si="86"/>
        <v>0</v>
      </c>
      <c r="L209" s="16">
        <f t="shared" si="86"/>
        <v>342.5</v>
      </c>
    </row>
    <row r="210" spans="1:12" ht="31.5" outlineLevel="7">
      <c r="A210" s="42" t="s">
        <v>442</v>
      </c>
      <c r="B210" s="42" t="s">
        <v>394</v>
      </c>
      <c r="C210" s="22" t="s">
        <v>395</v>
      </c>
      <c r="D210" s="17">
        <v>342.5</v>
      </c>
      <c r="E210" s="17"/>
      <c r="F210" s="17">
        <f>SUM(D210:E210)</f>
        <v>342.5</v>
      </c>
      <c r="G210" s="17">
        <v>342.5</v>
      </c>
      <c r="H210" s="17"/>
      <c r="I210" s="17">
        <f>SUM(G210:H210)</f>
        <v>342.5</v>
      </c>
      <c r="J210" s="17">
        <v>342.5</v>
      </c>
      <c r="K210" s="17"/>
      <c r="L210" s="17">
        <f>SUM(J210:K210)</f>
        <v>342.5</v>
      </c>
    </row>
    <row r="211" spans="1:12" ht="31.5" outlineLevel="3">
      <c r="A211" s="41" t="s">
        <v>479</v>
      </c>
      <c r="B211" s="41"/>
      <c r="C211" s="21" t="s">
        <v>480</v>
      </c>
      <c r="D211" s="16">
        <f t="shared" ref="D211:L211" si="87">D212+D215</f>
        <v>30034.600000000002</v>
      </c>
      <c r="E211" s="16">
        <f t="shared" si="87"/>
        <v>0</v>
      </c>
      <c r="F211" s="16">
        <f t="shared" si="87"/>
        <v>30034.600000000002</v>
      </c>
      <c r="G211" s="16">
        <f t="shared" si="87"/>
        <v>30034.600000000002</v>
      </c>
      <c r="H211" s="16">
        <f t="shared" si="87"/>
        <v>0</v>
      </c>
      <c r="I211" s="16">
        <f t="shared" si="87"/>
        <v>30034.600000000002</v>
      </c>
      <c r="J211" s="16">
        <f t="shared" si="87"/>
        <v>30034.600000000002</v>
      </c>
      <c r="K211" s="16">
        <f t="shared" si="87"/>
        <v>0</v>
      </c>
      <c r="L211" s="16">
        <f t="shared" si="87"/>
        <v>30034.600000000002</v>
      </c>
    </row>
    <row r="212" spans="1:12" ht="31.5" customHeight="1" outlineLevel="4">
      <c r="A212" s="41" t="s">
        <v>481</v>
      </c>
      <c r="B212" s="41"/>
      <c r="C212" s="21" t="s">
        <v>482</v>
      </c>
      <c r="D212" s="16">
        <f t="shared" ref="D212:L213" si="88">D213</f>
        <v>2828.3</v>
      </c>
      <c r="E212" s="16">
        <f t="shared" si="88"/>
        <v>0</v>
      </c>
      <c r="F212" s="16">
        <f t="shared" si="88"/>
        <v>2828.3</v>
      </c>
      <c r="G212" s="16">
        <f t="shared" si="88"/>
        <v>2828.3</v>
      </c>
      <c r="H212" s="16">
        <f t="shared" si="88"/>
        <v>0</v>
      </c>
      <c r="I212" s="16">
        <f t="shared" si="88"/>
        <v>2828.3</v>
      </c>
      <c r="J212" s="16">
        <f t="shared" si="88"/>
        <v>2828.3</v>
      </c>
      <c r="K212" s="16">
        <f t="shared" si="88"/>
        <v>0</v>
      </c>
      <c r="L212" s="16">
        <f t="shared" si="88"/>
        <v>2828.3</v>
      </c>
    </row>
    <row r="213" spans="1:12" ht="31.5" outlineLevel="5">
      <c r="A213" s="41" t="s">
        <v>483</v>
      </c>
      <c r="B213" s="41"/>
      <c r="C213" s="21" t="s">
        <v>484</v>
      </c>
      <c r="D213" s="16">
        <f t="shared" si="88"/>
        <v>2828.3</v>
      </c>
      <c r="E213" s="16">
        <f t="shared" si="88"/>
        <v>0</v>
      </c>
      <c r="F213" s="16">
        <f t="shared" si="88"/>
        <v>2828.3</v>
      </c>
      <c r="G213" s="16">
        <f t="shared" si="88"/>
        <v>2828.3</v>
      </c>
      <c r="H213" s="16">
        <f t="shared" si="88"/>
        <v>0</v>
      </c>
      <c r="I213" s="16">
        <f t="shared" si="88"/>
        <v>2828.3</v>
      </c>
      <c r="J213" s="16">
        <f t="shared" si="88"/>
        <v>2828.3</v>
      </c>
      <c r="K213" s="16">
        <f t="shared" si="88"/>
        <v>0</v>
      </c>
      <c r="L213" s="16">
        <f t="shared" si="88"/>
        <v>2828.3</v>
      </c>
    </row>
    <row r="214" spans="1:12" ht="31.5" outlineLevel="7">
      <c r="A214" s="42" t="s">
        <v>483</v>
      </c>
      <c r="B214" s="42" t="s">
        <v>394</v>
      </c>
      <c r="C214" s="22" t="s">
        <v>395</v>
      </c>
      <c r="D214" s="7">
        <v>2828.3</v>
      </c>
      <c r="E214" s="17"/>
      <c r="F214" s="17">
        <f>SUM(D214:E214)</f>
        <v>2828.3</v>
      </c>
      <c r="G214" s="7">
        <v>2828.3</v>
      </c>
      <c r="H214" s="17"/>
      <c r="I214" s="17">
        <f>SUM(G214:H214)</f>
        <v>2828.3</v>
      </c>
      <c r="J214" s="7">
        <v>2828.3</v>
      </c>
      <c r="K214" s="17"/>
      <c r="L214" s="17">
        <f>SUM(J214:K214)</f>
        <v>2828.3</v>
      </c>
    </row>
    <row r="215" spans="1:12" ht="31.5" outlineLevel="4">
      <c r="A215" s="41" t="s">
        <v>490</v>
      </c>
      <c r="B215" s="41"/>
      <c r="C215" s="21" t="s">
        <v>491</v>
      </c>
      <c r="D215" s="16">
        <f t="shared" ref="D215:L215" si="89">D216+D223+D225+D219+D221</f>
        <v>27206.300000000003</v>
      </c>
      <c r="E215" s="16">
        <f t="shared" si="89"/>
        <v>0</v>
      </c>
      <c r="F215" s="16">
        <f t="shared" si="89"/>
        <v>27206.300000000003</v>
      </c>
      <c r="G215" s="16">
        <f t="shared" si="89"/>
        <v>27206.300000000003</v>
      </c>
      <c r="H215" s="16">
        <f t="shared" si="89"/>
        <v>0</v>
      </c>
      <c r="I215" s="16">
        <f t="shared" si="89"/>
        <v>27206.300000000003</v>
      </c>
      <c r="J215" s="16">
        <f t="shared" si="89"/>
        <v>27206.300000000003</v>
      </c>
      <c r="K215" s="16">
        <f t="shared" si="89"/>
        <v>0</v>
      </c>
      <c r="L215" s="16">
        <f t="shared" si="89"/>
        <v>27206.300000000003</v>
      </c>
    </row>
    <row r="216" spans="1:12" ht="31.5" outlineLevel="5">
      <c r="A216" s="41" t="s">
        <v>492</v>
      </c>
      <c r="B216" s="41"/>
      <c r="C216" s="21" t="s">
        <v>493</v>
      </c>
      <c r="D216" s="16">
        <f t="shared" ref="D216:L216" si="90">D217+D218</f>
        <v>16537.100000000002</v>
      </c>
      <c r="E216" s="16">
        <f t="shared" si="90"/>
        <v>0</v>
      </c>
      <c r="F216" s="16">
        <f t="shared" si="90"/>
        <v>16537.100000000002</v>
      </c>
      <c r="G216" s="16">
        <f t="shared" si="90"/>
        <v>16537.100000000002</v>
      </c>
      <c r="H216" s="16">
        <f t="shared" si="90"/>
        <v>0</v>
      </c>
      <c r="I216" s="16">
        <f t="shared" si="90"/>
        <v>16537.100000000002</v>
      </c>
      <c r="J216" s="16">
        <f t="shared" si="90"/>
        <v>16537.100000000002</v>
      </c>
      <c r="K216" s="16">
        <f t="shared" si="90"/>
        <v>0</v>
      </c>
      <c r="L216" s="16">
        <f t="shared" si="90"/>
        <v>16537.100000000002</v>
      </c>
    </row>
    <row r="217" spans="1:12" ht="31.5" outlineLevel="7">
      <c r="A217" s="42" t="s">
        <v>492</v>
      </c>
      <c r="B217" s="42" t="s">
        <v>394</v>
      </c>
      <c r="C217" s="22" t="s">
        <v>395</v>
      </c>
      <c r="D217" s="7">
        <v>133.9</v>
      </c>
      <c r="E217" s="17"/>
      <c r="F217" s="17">
        <f>SUM(D217:E217)</f>
        <v>133.9</v>
      </c>
      <c r="G217" s="7">
        <v>133.9</v>
      </c>
      <c r="H217" s="17"/>
      <c r="I217" s="17">
        <f>SUM(G217:H217)</f>
        <v>133.9</v>
      </c>
      <c r="J217" s="7">
        <v>133.9</v>
      </c>
      <c r="K217" s="17"/>
      <c r="L217" s="17">
        <f>SUM(J217:K217)</f>
        <v>133.9</v>
      </c>
    </row>
    <row r="218" spans="1:12" ht="31.5" outlineLevel="7">
      <c r="A218" s="42" t="s">
        <v>492</v>
      </c>
      <c r="B218" s="42" t="s">
        <v>452</v>
      </c>
      <c r="C218" s="22" t="s">
        <v>453</v>
      </c>
      <c r="D218" s="7">
        <v>16403.2</v>
      </c>
      <c r="E218" s="17"/>
      <c r="F218" s="17">
        <f>SUM(D218:E218)</f>
        <v>16403.2</v>
      </c>
      <c r="G218" s="7">
        <v>16403.2</v>
      </c>
      <c r="H218" s="17"/>
      <c r="I218" s="17">
        <f>SUM(G218:H218)</f>
        <v>16403.2</v>
      </c>
      <c r="J218" s="7">
        <v>16403.2</v>
      </c>
      <c r="K218" s="17"/>
      <c r="L218" s="17">
        <f>SUM(J218:K218)</f>
        <v>16403.2</v>
      </c>
    </row>
    <row r="219" spans="1:12" ht="15.75" outlineLevel="7">
      <c r="A219" s="104" t="s">
        <v>50</v>
      </c>
      <c r="B219" s="41"/>
      <c r="C219" s="20" t="s">
        <v>51</v>
      </c>
      <c r="D219" s="6">
        <f t="shared" ref="D219:L219" si="91">D220</f>
        <v>1839.2</v>
      </c>
      <c r="E219" s="6">
        <f t="shared" si="91"/>
        <v>0</v>
      </c>
      <c r="F219" s="6">
        <f t="shared" si="91"/>
        <v>1839.2</v>
      </c>
      <c r="G219" s="6">
        <f t="shared" si="91"/>
        <v>1839.2</v>
      </c>
      <c r="H219" s="6">
        <f t="shared" si="91"/>
        <v>0</v>
      </c>
      <c r="I219" s="6">
        <f t="shared" si="91"/>
        <v>1839.2</v>
      </c>
      <c r="J219" s="6">
        <f t="shared" si="91"/>
        <v>1839.2</v>
      </c>
      <c r="K219" s="6">
        <f t="shared" si="91"/>
        <v>0</v>
      </c>
      <c r="L219" s="6">
        <f t="shared" si="91"/>
        <v>1839.2</v>
      </c>
    </row>
    <row r="220" spans="1:12" ht="31.5" outlineLevel="7">
      <c r="A220" s="55" t="s">
        <v>50</v>
      </c>
      <c r="B220" s="44" t="s">
        <v>452</v>
      </c>
      <c r="C220" s="11" t="s">
        <v>453</v>
      </c>
      <c r="D220" s="7">
        <v>1839.2</v>
      </c>
      <c r="E220" s="17"/>
      <c r="F220" s="17">
        <f>SUM(D220:E220)</f>
        <v>1839.2</v>
      </c>
      <c r="G220" s="7">
        <v>1839.2</v>
      </c>
      <c r="H220" s="17"/>
      <c r="I220" s="17">
        <f>SUM(G220:H220)</f>
        <v>1839.2</v>
      </c>
      <c r="J220" s="7">
        <v>1839.2</v>
      </c>
      <c r="K220" s="17"/>
      <c r="L220" s="17">
        <f>SUM(J220:K220)</f>
        <v>1839.2</v>
      </c>
    </row>
    <row r="221" spans="1:12" ht="15.75" outlineLevel="7">
      <c r="A221" s="104" t="s">
        <v>49</v>
      </c>
      <c r="B221" s="41"/>
      <c r="C221" s="20" t="s">
        <v>48</v>
      </c>
      <c r="D221" s="6">
        <f t="shared" ref="D221:L221" si="92">D222</f>
        <v>3246.9</v>
      </c>
      <c r="E221" s="6">
        <f t="shared" si="92"/>
        <v>0</v>
      </c>
      <c r="F221" s="6">
        <f t="shared" si="92"/>
        <v>3246.9</v>
      </c>
      <c r="G221" s="6">
        <f t="shared" si="92"/>
        <v>3246.9</v>
      </c>
      <c r="H221" s="6">
        <f t="shared" si="92"/>
        <v>0</v>
      </c>
      <c r="I221" s="6">
        <f t="shared" si="92"/>
        <v>3246.9</v>
      </c>
      <c r="J221" s="6">
        <f t="shared" si="92"/>
        <v>3246.9</v>
      </c>
      <c r="K221" s="6">
        <f t="shared" si="92"/>
        <v>0</v>
      </c>
      <c r="L221" s="6">
        <f t="shared" si="92"/>
        <v>3246.9</v>
      </c>
    </row>
    <row r="222" spans="1:12" ht="31.5" outlineLevel="7">
      <c r="A222" s="55" t="s">
        <v>49</v>
      </c>
      <c r="B222" s="44" t="s">
        <v>452</v>
      </c>
      <c r="C222" s="11" t="s">
        <v>453</v>
      </c>
      <c r="D222" s="7">
        <f>1876.9+1270+100</f>
        <v>3246.9</v>
      </c>
      <c r="E222" s="17"/>
      <c r="F222" s="17">
        <f>SUM(D222:E222)</f>
        <v>3246.9</v>
      </c>
      <c r="G222" s="7">
        <f>1876.9+1270+100</f>
        <v>3246.9</v>
      </c>
      <c r="H222" s="17"/>
      <c r="I222" s="17">
        <f>SUM(G222:H222)</f>
        <v>3246.9</v>
      </c>
      <c r="J222" s="7">
        <f>1876.9+1270+100</f>
        <v>3246.9</v>
      </c>
      <c r="K222" s="17"/>
      <c r="L222" s="17">
        <f>SUM(J222:K222)</f>
        <v>3246.9</v>
      </c>
    </row>
    <row r="223" spans="1:12" ht="15.75" outlineLevel="5">
      <c r="A223" s="41" t="s">
        <v>523</v>
      </c>
      <c r="B223" s="41"/>
      <c r="C223" s="21" t="s">
        <v>524</v>
      </c>
      <c r="D223" s="16">
        <f t="shared" ref="D223:L223" si="93">D224</f>
        <v>2600</v>
      </c>
      <c r="E223" s="16">
        <f t="shared" si="93"/>
        <v>0</v>
      </c>
      <c r="F223" s="16">
        <f t="shared" si="93"/>
        <v>2600</v>
      </c>
      <c r="G223" s="16">
        <f t="shared" si="93"/>
        <v>2600</v>
      </c>
      <c r="H223" s="16">
        <f t="shared" si="93"/>
        <v>0</v>
      </c>
      <c r="I223" s="16">
        <f t="shared" si="93"/>
        <v>2600</v>
      </c>
      <c r="J223" s="16">
        <f t="shared" si="93"/>
        <v>2600</v>
      </c>
      <c r="K223" s="16">
        <f t="shared" si="93"/>
        <v>0</v>
      </c>
      <c r="L223" s="16">
        <f t="shared" si="93"/>
        <v>2600</v>
      </c>
    </row>
    <row r="224" spans="1:12" ht="31.5" outlineLevel="7">
      <c r="A224" s="42" t="s">
        <v>523</v>
      </c>
      <c r="B224" s="42" t="s">
        <v>394</v>
      </c>
      <c r="C224" s="22" t="s">
        <v>395</v>
      </c>
      <c r="D224" s="17">
        <v>2600</v>
      </c>
      <c r="E224" s="17"/>
      <c r="F224" s="17">
        <f>SUM(D224:E224)</f>
        <v>2600</v>
      </c>
      <c r="G224" s="17">
        <v>2600</v>
      </c>
      <c r="H224" s="17"/>
      <c r="I224" s="17">
        <f>SUM(G224:H224)</f>
        <v>2600</v>
      </c>
      <c r="J224" s="17">
        <v>2600</v>
      </c>
      <c r="K224" s="17"/>
      <c r="L224" s="17">
        <f>SUM(J224:K224)</f>
        <v>2600</v>
      </c>
    </row>
    <row r="225" spans="1:12" ht="15.75" outlineLevel="5">
      <c r="A225" s="41" t="s">
        <v>494</v>
      </c>
      <c r="B225" s="41"/>
      <c r="C225" s="21" t="s">
        <v>495</v>
      </c>
      <c r="D225" s="16">
        <f t="shared" ref="D225:L225" si="94">D226</f>
        <v>2983.1</v>
      </c>
      <c r="E225" s="16">
        <f t="shared" si="94"/>
        <v>0</v>
      </c>
      <c r="F225" s="16">
        <f t="shared" si="94"/>
        <v>2983.1</v>
      </c>
      <c r="G225" s="16">
        <f t="shared" si="94"/>
        <v>2983.1</v>
      </c>
      <c r="H225" s="16">
        <f t="shared" si="94"/>
        <v>0</v>
      </c>
      <c r="I225" s="16">
        <f t="shared" si="94"/>
        <v>2983.1</v>
      </c>
      <c r="J225" s="16">
        <f t="shared" si="94"/>
        <v>2983.1</v>
      </c>
      <c r="K225" s="16">
        <f t="shared" si="94"/>
        <v>0</v>
      </c>
      <c r="L225" s="16">
        <f t="shared" si="94"/>
        <v>2983.1</v>
      </c>
    </row>
    <row r="226" spans="1:12" ht="31.5" outlineLevel="7">
      <c r="A226" s="42" t="s">
        <v>494</v>
      </c>
      <c r="B226" s="42" t="s">
        <v>452</v>
      </c>
      <c r="C226" s="22" t="s">
        <v>453</v>
      </c>
      <c r="D226" s="17">
        <v>2983.1</v>
      </c>
      <c r="E226" s="17"/>
      <c r="F226" s="17">
        <f>SUM(D226:E226)</f>
        <v>2983.1</v>
      </c>
      <c r="G226" s="17">
        <v>2983.1</v>
      </c>
      <c r="H226" s="17"/>
      <c r="I226" s="17">
        <f>SUM(G226:H226)</f>
        <v>2983.1</v>
      </c>
      <c r="J226" s="17">
        <v>2983.1</v>
      </c>
      <c r="K226" s="17"/>
      <c r="L226" s="17">
        <f>SUM(J226:K226)</f>
        <v>2983.1</v>
      </c>
    </row>
    <row r="227" spans="1:12" ht="31.5" outlineLevel="3">
      <c r="A227" s="41" t="s">
        <v>525</v>
      </c>
      <c r="B227" s="41"/>
      <c r="C227" s="21" t="s">
        <v>526</v>
      </c>
      <c r="D227" s="16">
        <f t="shared" ref="D227:L227" si="95">D228+D235</f>
        <v>940</v>
      </c>
      <c r="E227" s="16">
        <f t="shared" si="95"/>
        <v>0</v>
      </c>
      <c r="F227" s="16">
        <f t="shared" si="95"/>
        <v>940</v>
      </c>
      <c r="G227" s="16">
        <f t="shared" si="95"/>
        <v>940</v>
      </c>
      <c r="H227" s="16">
        <f t="shared" si="95"/>
        <v>0</v>
      </c>
      <c r="I227" s="16">
        <f t="shared" si="95"/>
        <v>940</v>
      </c>
      <c r="J227" s="16">
        <f t="shared" si="95"/>
        <v>940</v>
      </c>
      <c r="K227" s="16">
        <f t="shared" si="95"/>
        <v>0</v>
      </c>
      <c r="L227" s="16">
        <f t="shared" si="95"/>
        <v>940</v>
      </c>
    </row>
    <row r="228" spans="1:12" ht="15.75" outlineLevel="4">
      <c r="A228" s="41" t="s">
        <v>527</v>
      </c>
      <c r="B228" s="41"/>
      <c r="C228" s="21" t="s">
        <v>528</v>
      </c>
      <c r="D228" s="16">
        <f t="shared" ref="D228:L228" si="96">D229+D231+D233</f>
        <v>920</v>
      </c>
      <c r="E228" s="16">
        <f t="shared" si="96"/>
        <v>0</v>
      </c>
      <c r="F228" s="16">
        <f t="shared" si="96"/>
        <v>920</v>
      </c>
      <c r="G228" s="16">
        <f t="shared" si="96"/>
        <v>920</v>
      </c>
      <c r="H228" s="16">
        <f t="shared" si="96"/>
        <v>0</v>
      </c>
      <c r="I228" s="16">
        <f t="shared" si="96"/>
        <v>920</v>
      </c>
      <c r="J228" s="16">
        <f t="shared" si="96"/>
        <v>920</v>
      </c>
      <c r="K228" s="16">
        <f t="shared" si="96"/>
        <v>0</v>
      </c>
      <c r="L228" s="16">
        <f t="shared" si="96"/>
        <v>920</v>
      </c>
    </row>
    <row r="229" spans="1:12" ht="15.75" outlineLevel="5">
      <c r="A229" s="41" t="s">
        <v>529</v>
      </c>
      <c r="B229" s="41"/>
      <c r="C229" s="21" t="s">
        <v>530</v>
      </c>
      <c r="D229" s="16">
        <f t="shared" ref="D229:L229" si="97">D230</f>
        <v>600</v>
      </c>
      <c r="E229" s="16">
        <f t="shared" si="97"/>
        <v>0</v>
      </c>
      <c r="F229" s="16">
        <f t="shared" si="97"/>
        <v>600</v>
      </c>
      <c r="G229" s="16">
        <f t="shared" si="97"/>
        <v>600</v>
      </c>
      <c r="H229" s="16">
        <f t="shared" si="97"/>
        <v>0</v>
      </c>
      <c r="I229" s="16">
        <f t="shared" si="97"/>
        <v>600</v>
      </c>
      <c r="J229" s="16">
        <f t="shared" si="97"/>
        <v>600</v>
      </c>
      <c r="K229" s="16">
        <f t="shared" si="97"/>
        <v>0</v>
      </c>
      <c r="L229" s="16">
        <f t="shared" si="97"/>
        <v>600</v>
      </c>
    </row>
    <row r="230" spans="1:12" ht="31.5" outlineLevel="7">
      <c r="A230" s="42" t="s">
        <v>529</v>
      </c>
      <c r="B230" s="42" t="s">
        <v>394</v>
      </c>
      <c r="C230" s="22" t="s">
        <v>395</v>
      </c>
      <c r="D230" s="17">
        <v>600</v>
      </c>
      <c r="E230" s="17"/>
      <c r="F230" s="17">
        <f>SUM(D230:E230)</f>
        <v>600</v>
      </c>
      <c r="G230" s="17">
        <v>600</v>
      </c>
      <c r="H230" s="17"/>
      <c r="I230" s="17">
        <f>SUM(G230:H230)</f>
        <v>600</v>
      </c>
      <c r="J230" s="17">
        <v>600</v>
      </c>
      <c r="K230" s="17"/>
      <c r="L230" s="17">
        <f>SUM(J230:K230)</f>
        <v>600</v>
      </c>
    </row>
    <row r="231" spans="1:12" ht="31.5" outlineLevel="5">
      <c r="A231" s="41" t="s">
        <v>602</v>
      </c>
      <c r="B231" s="41"/>
      <c r="C231" s="21" t="s">
        <v>603</v>
      </c>
      <c r="D231" s="16">
        <f t="shared" ref="D231:L231" si="98">D232</f>
        <v>150</v>
      </c>
      <c r="E231" s="16">
        <f t="shared" si="98"/>
        <v>0</v>
      </c>
      <c r="F231" s="16">
        <f t="shared" si="98"/>
        <v>150</v>
      </c>
      <c r="G231" s="16">
        <f t="shared" si="98"/>
        <v>150</v>
      </c>
      <c r="H231" s="16">
        <f t="shared" si="98"/>
        <v>0</v>
      </c>
      <c r="I231" s="16">
        <f t="shared" si="98"/>
        <v>150</v>
      </c>
      <c r="J231" s="16">
        <f t="shared" si="98"/>
        <v>150</v>
      </c>
      <c r="K231" s="16">
        <f t="shared" si="98"/>
        <v>0</v>
      </c>
      <c r="L231" s="16">
        <f t="shared" si="98"/>
        <v>150</v>
      </c>
    </row>
    <row r="232" spans="1:12" ht="31.5" outlineLevel="7">
      <c r="A232" s="42" t="s">
        <v>602</v>
      </c>
      <c r="B232" s="42" t="s">
        <v>394</v>
      </c>
      <c r="C232" s="22" t="s">
        <v>395</v>
      </c>
      <c r="D232" s="17">
        <v>150</v>
      </c>
      <c r="E232" s="17"/>
      <c r="F232" s="17">
        <f>SUM(D232:E232)</f>
        <v>150</v>
      </c>
      <c r="G232" s="17">
        <v>150</v>
      </c>
      <c r="H232" s="17"/>
      <c r="I232" s="17">
        <f>SUM(G232:H232)</f>
        <v>150</v>
      </c>
      <c r="J232" s="17">
        <v>150</v>
      </c>
      <c r="K232" s="17"/>
      <c r="L232" s="17">
        <f>SUM(J232:K232)</f>
        <v>150</v>
      </c>
    </row>
    <row r="233" spans="1:12" ht="15.75" outlineLevel="5">
      <c r="A233" s="41" t="s">
        <v>604</v>
      </c>
      <c r="B233" s="41"/>
      <c r="C233" s="21" t="s">
        <v>605</v>
      </c>
      <c r="D233" s="16">
        <f t="shared" ref="D233:L233" si="99">D234</f>
        <v>170</v>
      </c>
      <c r="E233" s="16">
        <f t="shared" si="99"/>
        <v>0</v>
      </c>
      <c r="F233" s="16">
        <f t="shared" si="99"/>
        <v>170</v>
      </c>
      <c r="G233" s="16">
        <f t="shared" si="99"/>
        <v>170</v>
      </c>
      <c r="H233" s="16">
        <f t="shared" si="99"/>
        <v>0</v>
      </c>
      <c r="I233" s="16">
        <f t="shared" si="99"/>
        <v>170</v>
      </c>
      <c r="J233" s="16">
        <f t="shared" si="99"/>
        <v>170</v>
      </c>
      <c r="K233" s="16">
        <f t="shared" si="99"/>
        <v>0</v>
      </c>
      <c r="L233" s="16">
        <f t="shared" si="99"/>
        <v>170</v>
      </c>
    </row>
    <row r="234" spans="1:12" ht="31.5" outlineLevel="7">
      <c r="A234" s="42" t="s">
        <v>604</v>
      </c>
      <c r="B234" s="42" t="s">
        <v>394</v>
      </c>
      <c r="C234" s="22" t="s">
        <v>395</v>
      </c>
      <c r="D234" s="17">
        <v>170</v>
      </c>
      <c r="E234" s="17"/>
      <c r="F234" s="17">
        <f>SUM(D234:E234)</f>
        <v>170</v>
      </c>
      <c r="G234" s="17">
        <v>170</v>
      </c>
      <c r="H234" s="17"/>
      <c r="I234" s="17">
        <f>SUM(G234:H234)</f>
        <v>170</v>
      </c>
      <c r="J234" s="17">
        <v>170</v>
      </c>
      <c r="K234" s="17"/>
      <c r="L234" s="17">
        <f>SUM(J234:K234)</f>
        <v>170</v>
      </c>
    </row>
    <row r="235" spans="1:12" ht="31.5" outlineLevel="4">
      <c r="A235" s="41" t="s">
        <v>606</v>
      </c>
      <c r="B235" s="41"/>
      <c r="C235" s="21" t="s">
        <v>607</v>
      </c>
      <c r="D235" s="16">
        <f t="shared" ref="D235:L236" si="100">D236</f>
        <v>20</v>
      </c>
      <c r="E235" s="16">
        <f t="shared" si="100"/>
        <v>0</v>
      </c>
      <c r="F235" s="16">
        <f t="shared" si="100"/>
        <v>20</v>
      </c>
      <c r="G235" s="16">
        <f t="shared" si="100"/>
        <v>20</v>
      </c>
      <c r="H235" s="16">
        <f t="shared" si="100"/>
        <v>0</v>
      </c>
      <c r="I235" s="16">
        <f t="shared" si="100"/>
        <v>20</v>
      </c>
      <c r="J235" s="16">
        <f t="shared" si="100"/>
        <v>20</v>
      </c>
      <c r="K235" s="16">
        <f t="shared" si="100"/>
        <v>0</v>
      </c>
      <c r="L235" s="16">
        <f t="shared" si="100"/>
        <v>20</v>
      </c>
    </row>
    <row r="236" spans="1:12" ht="15.75" outlineLevel="5">
      <c r="A236" s="41" t="s">
        <v>608</v>
      </c>
      <c r="B236" s="41"/>
      <c r="C236" s="21" t="s">
        <v>609</v>
      </c>
      <c r="D236" s="16">
        <f t="shared" si="100"/>
        <v>20</v>
      </c>
      <c r="E236" s="16">
        <f t="shared" si="100"/>
        <v>0</v>
      </c>
      <c r="F236" s="16">
        <f t="shared" si="100"/>
        <v>20</v>
      </c>
      <c r="G236" s="16">
        <f t="shared" si="100"/>
        <v>20</v>
      </c>
      <c r="H236" s="16">
        <f t="shared" si="100"/>
        <v>0</v>
      </c>
      <c r="I236" s="16">
        <f t="shared" si="100"/>
        <v>20</v>
      </c>
      <c r="J236" s="16">
        <f t="shared" si="100"/>
        <v>20</v>
      </c>
      <c r="K236" s="16">
        <f t="shared" si="100"/>
        <v>0</v>
      </c>
      <c r="L236" s="16">
        <f t="shared" si="100"/>
        <v>20</v>
      </c>
    </row>
    <row r="237" spans="1:12" ht="31.5" outlineLevel="7">
      <c r="A237" s="42" t="s">
        <v>608</v>
      </c>
      <c r="B237" s="42" t="s">
        <v>394</v>
      </c>
      <c r="C237" s="22" t="s">
        <v>395</v>
      </c>
      <c r="D237" s="17">
        <v>20</v>
      </c>
      <c r="E237" s="17"/>
      <c r="F237" s="17">
        <f>SUM(D237:E237)</f>
        <v>20</v>
      </c>
      <c r="G237" s="17">
        <v>20</v>
      </c>
      <c r="H237" s="17"/>
      <c r="I237" s="17">
        <f>SUM(G237:H237)</f>
        <v>20</v>
      </c>
      <c r="J237" s="17">
        <v>20</v>
      </c>
      <c r="K237" s="17"/>
      <c r="L237" s="17">
        <f>SUM(J237:K237)</f>
        <v>20</v>
      </c>
    </row>
    <row r="238" spans="1:12" ht="47.25" outlineLevel="3">
      <c r="A238" s="41" t="s">
        <v>485</v>
      </c>
      <c r="B238" s="41"/>
      <c r="C238" s="21" t="s">
        <v>486</v>
      </c>
      <c r="D238" s="16">
        <f t="shared" ref="D238:L239" si="101">D239</f>
        <v>30248.9</v>
      </c>
      <c r="E238" s="16">
        <f t="shared" si="101"/>
        <v>0</v>
      </c>
      <c r="F238" s="16">
        <f t="shared" si="101"/>
        <v>30248.9</v>
      </c>
      <c r="G238" s="16">
        <f t="shared" si="101"/>
        <v>31325</v>
      </c>
      <c r="H238" s="16">
        <f t="shared" si="101"/>
        <v>0</v>
      </c>
      <c r="I238" s="16">
        <f t="shared" si="101"/>
        <v>31325</v>
      </c>
      <c r="J238" s="16">
        <f t="shared" si="101"/>
        <v>36074.9</v>
      </c>
      <c r="K238" s="16">
        <f t="shared" si="101"/>
        <v>0</v>
      </c>
      <c r="L238" s="16">
        <f t="shared" si="101"/>
        <v>36074.9</v>
      </c>
    </row>
    <row r="239" spans="1:12" ht="31.5" outlineLevel="4">
      <c r="A239" s="41" t="s">
        <v>487</v>
      </c>
      <c r="B239" s="41"/>
      <c r="C239" s="21" t="s">
        <v>422</v>
      </c>
      <c r="D239" s="16">
        <f t="shared" si="101"/>
        <v>30248.9</v>
      </c>
      <c r="E239" s="16">
        <f t="shared" si="101"/>
        <v>0</v>
      </c>
      <c r="F239" s="16">
        <f t="shared" si="101"/>
        <v>30248.9</v>
      </c>
      <c r="G239" s="16">
        <f t="shared" si="101"/>
        <v>31325</v>
      </c>
      <c r="H239" s="16">
        <f t="shared" si="101"/>
        <v>0</v>
      </c>
      <c r="I239" s="16">
        <f t="shared" si="101"/>
        <v>31325</v>
      </c>
      <c r="J239" s="16">
        <f t="shared" si="101"/>
        <v>36074.9</v>
      </c>
      <c r="K239" s="16">
        <f t="shared" si="101"/>
        <v>0</v>
      </c>
      <c r="L239" s="16">
        <f t="shared" si="101"/>
        <v>36074.9</v>
      </c>
    </row>
    <row r="240" spans="1:12" ht="15.75" outlineLevel="5">
      <c r="A240" s="41" t="s">
        <v>488</v>
      </c>
      <c r="B240" s="41"/>
      <c r="C240" s="21" t="s">
        <v>489</v>
      </c>
      <c r="D240" s="16">
        <f t="shared" ref="D240:L240" si="102">D241+D242+D243</f>
        <v>30248.9</v>
      </c>
      <c r="E240" s="16">
        <f t="shared" si="102"/>
        <v>0</v>
      </c>
      <c r="F240" s="16">
        <f t="shared" si="102"/>
        <v>30248.9</v>
      </c>
      <c r="G240" s="16">
        <f t="shared" si="102"/>
        <v>31325</v>
      </c>
      <c r="H240" s="16">
        <f t="shared" si="102"/>
        <v>0</v>
      </c>
      <c r="I240" s="16">
        <f t="shared" si="102"/>
        <v>31325</v>
      </c>
      <c r="J240" s="16">
        <f t="shared" si="102"/>
        <v>36074.9</v>
      </c>
      <c r="K240" s="16">
        <f t="shared" si="102"/>
        <v>0</v>
      </c>
      <c r="L240" s="16">
        <f t="shared" si="102"/>
        <v>36074.9</v>
      </c>
    </row>
    <row r="241" spans="1:12" ht="47.25" outlineLevel="7">
      <c r="A241" s="42" t="s">
        <v>488</v>
      </c>
      <c r="B241" s="42" t="s">
        <v>391</v>
      </c>
      <c r="C241" s="22" t="s">
        <v>392</v>
      </c>
      <c r="D241" s="7">
        <f>17585.6+9294.7</f>
        <v>26880.3</v>
      </c>
      <c r="E241" s="17"/>
      <c r="F241" s="17">
        <f>SUM(D241:E241)</f>
        <v>26880.3</v>
      </c>
      <c r="G241" s="7">
        <f>18289.6+9666.8</f>
        <v>27956.399999999998</v>
      </c>
      <c r="H241" s="17"/>
      <c r="I241" s="17">
        <f>SUM(G241:H241)</f>
        <v>27956.399999999998</v>
      </c>
      <c r="J241" s="7">
        <f>21397.1+11309.2</f>
        <v>32706.3</v>
      </c>
      <c r="K241" s="17"/>
      <c r="L241" s="17">
        <f>SUM(J241:K241)</f>
        <v>32706.3</v>
      </c>
    </row>
    <row r="242" spans="1:12" ht="31.5" outlineLevel="7">
      <c r="A242" s="42" t="s">
        <v>488</v>
      </c>
      <c r="B242" s="42" t="s">
        <v>394</v>
      </c>
      <c r="C242" s="22" t="s">
        <v>395</v>
      </c>
      <c r="D242" s="7">
        <f>2437.5+798.1+74.1</f>
        <v>3309.7</v>
      </c>
      <c r="E242" s="17"/>
      <c r="F242" s="17">
        <f>SUM(D242:E242)</f>
        <v>3309.7</v>
      </c>
      <c r="G242" s="7">
        <f>2437.5+798.1+74.1</f>
        <v>3309.7</v>
      </c>
      <c r="H242" s="17"/>
      <c r="I242" s="17">
        <f>SUM(G242:H242)</f>
        <v>3309.7</v>
      </c>
      <c r="J242" s="7">
        <f>2437.5+798.1+74.1</f>
        <v>3309.7</v>
      </c>
      <c r="K242" s="17"/>
      <c r="L242" s="17">
        <f>SUM(J242:K242)</f>
        <v>3309.7</v>
      </c>
    </row>
    <row r="243" spans="1:12" ht="15.75" outlineLevel="7">
      <c r="A243" s="42" t="s">
        <v>488</v>
      </c>
      <c r="B243" s="42" t="s">
        <v>402</v>
      </c>
      <c r="C243" s="22" t="s">
        <v>403</v>
      </c>
      <c r="D243" s="7">
        <f>29.1+29.8</f>
        <v>58.900000000000006</v>
      </c>
      <c r="E243" s="17"/>
      <c r="F243" s="17">
        <f>SUM(D243:E243)</f>
        <v>58.900000000000006</v>
      </c>
      <c r="G243" s="7">
        <f>29.1+29.8</f>
        <v>58.900000000000006</v>
      </c>
      <c r="H243" s="17"/>
      <c r="I243" s="17">
        <f>SUM(G243:H243)</f>
        <v>58.900000000000006</v>
      </c>
      <c r="J243" s="7">
        <f>29.1+29.8</f>
        <v>58.900000000000006</v>
      </c>
      <c r="K243" s="17"/>
      <c r="L243" s="17">
        <f>SUM(J243:K243)</f>
        <v>58.900000000000006</v>
      </c>
    </row>
    <row r="244" spans="1:12" ht="31.5" outlineLevel="2">
      <c r="A244" s="41" t="s">
        <v>506</v>
      </c>
      <c r="B244" s="41"/>
      <c r="C244" s="21" t="s">
        <v>507</v>
      </c>
      <c r="D244" s="16">
        <f t="shared" ref="D244:L244" si="103">D249+D260+D267+D245</f>
        <v>56459.3</v>
      </c>
      <c r="E244" s="16">
        <f t="shared" si="103"/>
        <v>0</v>
      </c>
      <c r="F244" s="16">
        <f t="shared" si="103"/>
        <v>56459.3</v>
      </c>
      <c r="G244" s="16">
        <f t="shared" si="103"/>
        <v>39666.9</v>
      </c>
      <c r="H244" s="16">
        <f t="shared" si="103"/>
        <v>0</v>
      </c>
      <c r="I244" s="16">
        <f t="shared" si="103"/>
        <v>39666.9</v>
      </c>
      <c r="J244" s="16">
        <f t="shared" si="103"/>
        <v>43884.6</v>
      </c>
      <c r="K244" s="16">
        <f t="shared" si="103"/>
        <v>0</v>
      </c>
      <c r="L244" s="16">
        <f t="shared" si="103"/>
        <v>43884.6</v>
      </c>
    </row>
    <row r="245" spans="1:12" ht="31.5" outlineLevel="2">
      <c r="A245" s="43" t="s">
        <v>549</v>
      </c>
      <c r="B245" s="43"/>
      <c r="C245" s="10" t="s">
        <v>550</v>
      </c>
      <c r="D245" s="6">
        <f t="shared" ref="D245:F246" si="104">D246</f>
        <v>711</v>
      </c>
      <c r="E245" s="6">
        <f t="shared" si="104"/>
        <v>0</v>
      </c>
      <c r="F245" s="6">
        <f t="shared" si="104"/>
        <v>711</v>
      </c>
      <c r="G245" s="6">
        <f t="shared" ref="G245:J246" si="105">G246</f>
        <v>711</v>
      </c>
      <c r="H245" s="6">
        <f>H246</f>
        <v>0</v>
      </c>
      <c r="I245" s="6">
        <f>I246</f>
        <v>711</v>
      </c>
      <c r="J245" s="6">
        <f t="shared" si="105"/>
        <v>711</v>
      </c>
      <c r="K245" s="6">
        <f>K246</f>
        <v>0</v>
      </c>
      <c r="L245" s="6">
        <f>L246</f>
        <v>711</v>
      </c>
    </row>
    <row r="246" spans="1:12" ht="31.5" outlineLevel="2">
      <c r="A246" s="43" t="s">
        <v>551</v>
      </c>
      <c r="B246" s="43"/>
      <c r="C246" s="10" t="s">
        <v>832</v>
      </c>
      <c r="D246" s="6">
        <f t="shared" si="104"/>
        <v>711</v>
      </c>
      <c r="E246" s="6">
        <f t="shared" si="104"/>
        <v>0</v>
      </c>
      <c r="F246" s="6">
        <f t="shared" si="104"/>
        <v>711</v>
      </c>
      <c r="G246" s="6">
        <f t="shared" si="105"/>
        <v>711</v>
      </c>
      <c r="H246" s="6">
        <f>H247</f>
        <v>0</v>
      </c>
      <c r="I246" s="6">
        <f>I247</f>
        <v>711</v>
      </c>
      <c r="J246" s="6">
        <f t="shared" si="105"/>
        <v>711</v>
      </c>
      <c r="K246" s="6">
        <f>K247</f>
        <v>0</v>
      </c>
      <c r="L246" s="6">
        <f>L247</f>
        <v>711</v>
      </c>
    </row>
    <row r="247" spans="1:12" ht="15.75" outlineLevel="2">
      <c r="A247" s="43" t="s">
        <v>831</v>
      </c>
      <c r="B247" s="43"/>
      <c r="C247" s="10" t="s">
        <v>552</v>
      </c>
      <c r="D247" s="6">
        <f t="shared" ref="D247:L247" si="106">D248</f>
        <v>711</v>
      </c>
      <c r="E247" s="6">
        <f t="shared" si="106"/>
        <v>0</v>
      </c>
      <c r="F247" s="6">
        <f t="shared" si="106"/>
        <v>711</v>
      </c>
      <c r="G247" s="6">
        <f t="shared" si="106"/>
        <v>711</v>
      </c>
      <c r="H247" s="6">
        <f t="shared" si="106"/>
        <v>0</v>
      </c>
      <c r="I247" s="6">
        <f t="shared" si="106"/>
        <v>711</v>
      </c>
      <c r="J247" s="6">
        <f t="shared" si="106"/>
        <v>711</v>
      </c>
      <c r="K247" s="6">
        <f t="shared" si="106"/>
        <v>0</v>
      </c>
      <c r="L247" s="6">
        <f t="shared" si="106"/>
        <v>711</v>
      </c>
    </row>
    <row r="248" spans="1:12" ht="15.75" outlineLevel="2">
      <c r="A248" s="44" t="s">
        <v>831</v>
      </c>
      <c r="B248" s="44" t="s">
        <v>402</v>
      </c>
      <c r="C248" s="11" t="s">
        <v>403</v>
      </c>
      <c r="D248" s="7">
        <v>711</v>
      </c>
      <c r="E248" s="17"/>
      <c r="F248" s="17">
        <f>SUM(D248:E248)</f>
        <v>711</v>
      </c>
      <c r="G248" s="7">
        <v>711</v>
      </c>
      <c r="H248" s="17"/>
      <c r="I248" s="17">
        <f>SUM(G248:H248)</f>
        <v>711</v>
      </c>
      <c r="J248" s="7">
        <v>711</v>
      </c>
      <c r="K248" s="17"/>
      <c r="L248" s="17">
        <f>SUM(J248:K248)</f>
        <v>711</v>
      </c>
    </row>
    <row r="249" spans="1:12" ht="30.75" customHeight="1" outlineLevel="7">
      <c r="A249" s="41" t="s">
        <v>665</v>
      </c>
      <c r="B249" s="41"/>
      <c r="C249" s="21" t="s">
        <v>666</v>
      </c>
      <c r="D249" s="16">
        <f t="shared" ref="D249:L249" si="107">D250+D253</f>
        <v>19952.8</v>
      </c>
      <c r="E249" s="16">
        <f t="shared" si="107"/>
        <v>0</v>
      </c>
      <c r="F249" s="16">
        <f t="shared" si="107"/>
        <v>19952.8</v>
      </c>
      <c r="G249" s="16">
        <f t="shared" si="107"/>
        <v>2204.8000000000002</v>
      </c>
      <c r="H249" s="16">
        <f t="shared" si="107"/>
        <v>0</v>
      </c>
      <c r="I249" s="16">
        <f t="shared" si="107"/>
        <v>2204.8000000000002</v>
      </c>
      <c r="J249" s="16">
        <f t="shared" si="107"/>
        <v>2204.8000000000002</v>
      </c>
      <c r="K249" s="16">
        <f t="shared" si="107"/>
        <v>0</v>
      </c>
      <c r="L249" s="16">
        <f t="shared" si="107"/>
        <v>2204.8000000000002</v>
      </c>
    </row>
    <row r="250" spans="1:12" ht="31.5" outlineLevel="4">
      <c r="A250" s="41" t="s">
        <v>667</v>
      </c>
      <c r="B250" s="41"/>
      <c r="C250" s="21" t="s">
        <v>668</v>
      </c>
      <c r="D250" s="16">
        <f t="shared" ref="D250:L251" si="108">D251</f>
        <v>1734.8</v>
      </c>
      <c r="E250" s="16">
        <f t="shared" si="108"/>
        <v>0</v>
      </c>
      <c r="F250" s="16">
        <f t="shared" si="108"/>
        <v>1734.8</v>
      </c>
      <c r="G250" s="16">
        <f t="shared" si="108"/>
        <v>1734.8</v>
      </c>
      <c r="H250" s="16">
        <f t="shared" si="108"/>
        <v>0</v>
      </c>
      <c r="I250" s="16">
        <f t="shared" si="108"/>
        <v>1734.8</v>
      </c>
      <c r="J250" s="16">
        <f t="shared" si="108"/>
        <v>1734.8</v>
      </c>
      <c r="K250" s="16">
        <f t="shared" si="108"/>
        <v>0</v>
      </c>
      <c r="L250" s="16">
        <f t="shared" si="108"/>
        <v>1734.8</v>
      </c>
    </row>
    <row r="251" spans="1:12" ht="15.75" outlineLevel="5">
      <c r="A251" s="41" t="s">
        <v>669</v>
      </c>
      <c r="B251" s="41"/>
      <c r="C251" s="21" t="s">
        <v>670</v>
      </c>
      <c r="D251" s="16">
        <f t="shared" si="108"/>
        <v>1734.8</v>
      </c>
      <c r="E251" s="16">
        <f t="shared" si="108"/>
        <v>0</v>
      </c>
      <c r="F251" s="16">
        <f t="shared" si="108"/>
        <v>1734.8</v>
      </c>
      <c r="G251" s="16">
        <f t="shared" si="108"/>
        <v>1734.8</v>
      </c>
      <c r="H251" s="16">
        <f t="shared" si="108"/>
        <v>0</v>
      </c>
      <c r="I251" s="16">
        <f t="shared" si="108"/>
        <v>1734.8</v>
      </c>
      <c r="J251" s="16">
        <f t="shared" si="108"/>
        <v>1734.8</v>
      </c>
      <c r="K251" s="16">
        <f t="shared" si="108"/>
        <v>0</v>
      </c>
      <c r="L251" s="16">
        <f t="shared" si="108"/>
        <v>1734.8</v>
      </c>
    </row>
    <row r="252" spans="1:12" ht="31.5" outlineLevel="7">
      <c r="A252" s="42" t="s">
        <v>669</v>
      </c>
      <c r="B252" s="42" t="s">
        <v>394</v>
      </c>
      <c r="C252" s="22" t="s">
        <v>395</v>
      </c>
      <c r="D252" s="17">
        <v>1734.8</v>
      </c>
      <c r="E252" s="17"/>
      <c r="F252" s="17">
        <f>SUM(D252:E252)</f>
        <v>1734.8</v>
      </c>
      <c r="G252" s="17">
        <v>1734.8</v>
      </c>
      <c r="H252" s="17"/>
      <c r="I252" s="17">
        <f>SUM(G252:H252)</f>
        <v>1734.8</v>
      </c>
      <c r="J252" s="17">
        <v>1734.8</v>
      </c>
      <c r="K252" s="17"/>
      <c r="L252" s="17">
        <f>SUM(J252:K252)</f>
        <v>1734.8</v>
      </c>
    </row>
    <row r="253" spans="1:12" ht="31.5" outlineLevel="4">
      <c r="A253" s="41" t="s">
        <v>671</v>
      </c>
      <c r="B253" s="41"/>
      <c r="C253" s="21" t="s">
        <v>672</v>
      </c>
      <c r="D253" s="16">
        <f t="shared" ref="D253:L253" si="109">D254+D256+D258</f>
        <v>18218</v>
      </c>
      <c r="E253" s="16">
        <f t="shared" si="109"/>
        <v>0</v>
      </c>
      <c r="F253" s="16">
        <f t="shared" si="109"/>
        <v>18218</v>
      </c>
      <c r="G253" s="16">
        <f t="shared" si="109"/>
        <v>470</v>
      </c>
      <c r="H253" s="16">
        <f t="shared" si="109"/>
        <v>0</v>
      </c>
      <c r="I253" s="16">
        <f t="shared" si="109"/>
        <v>470</v>
      </c>
      <c r="J253" s="16">
        <f t="shared" si="109"/>
        <v>470</v>
      </c>
      <c r="K253" s="16">
        <f t="shared" si="109"/>
        <v>0</v>
      </c>
      <c r="L253" s="16">
        <f t="shared" si="109"/>
        <v>470</v>
      </c>
    </row>
    <row r="254" spans="1:12" ht="15.75" outlineLevel="5">
      <c r="A254" s="41" t="s">
        <v>673</v>
      </c>
      <c r="B254" s="41"/>
      <c r="C254" s="21" t="s">
        <v>674</v>
      </c>
      <c r="D254" s="16">
        <f t="shared" ref="D254:L254" si="110">D255</f>
        <v>470</v>
      </c>
      <c r="E254" s="16">
        <f t="shared" si="110"/>
        <v>0</v>
      </c>
      <c r="F254" s="16">
        <f t="shared" si="110"/>
        <v>470</v>
      </c>
      <c r="G254" s="16">
        <f t="shared" si="110"/>
        <v>470</v>
      </c>
      <c r="H254" s="16">
        <f t="shared" si="110"/>
        <v>0</v>
      </c>
      <c r="I254" s="16">
        <f t="shared" si="110"/>
        <v>470</v>
      </c>
      <c r="J254" s="16">
        <f t="shared" si="110"/>
        <v>470</v>
      </c>
      <c r="K254" s="16">
        <f t="shared" si="110"/>
        <v>0</v>
      </c>
      <c r="L254" s="16">
        <f t="shared" si="110"/>
        <v>470</v>
      </c>
    </row>
    <row r="255" spans="1:12" ht="31.5" outlineLevel="7">
      <c r="A255" s="42" t="s">
        <v>673</v>
      </c>
      <c r="B255" s="42" t="s">
        <v>394</v>
      </c>
      <c r="C255" s="22" t="s">
        <v>395</v>
      </c>
      <c r="D255" s="17">
        <v>470</v>
      </c>
      <c r="E255" s="17"/>
      <c r="F255" s="17">
        <f>SUM(D255:E255)</f>
        <v>470</v>
      </c>
      <c r="G255" s="17">
        <v>470</v>
      </c>
      <c r="H255" s="17"/>
      <c r="I255" s="17">
        <f>SUM(G255:H255)</f>
        <v>470</v>
      </c>
      <c r="J255" s="17">
        <v>470</v>
      </c>
      <c r="K255" s="17"/>
      <c r="L255" s="17">
        <f>SUM(J255:K255)</f>
        <v>470</v>
      </c>
    </row>
    <row r="256" spans="1:12" ht="31.5" outlineLevel="5">
      <c r="A256" s="41" t="s">
        <v>675</v>
      </c>
      <c r="B256" s="41"/>
      <c r="C256" s="21" t="s">
        <v>798</v>
      </c>
      <c r="D256" s="16">
        <f>D257</f>
        <v>4259.5</v>
      </c>
      <c r="E256" s="16">
        <f>E257</f>
        <v>0</v>
      </c>
      <c r="F256" s="16">
        <f>F257</f>
        <v>4259.5</v>
      </c>
      <c r="G256" s="16"/>
      <c r="H256" s="16">
        <f>H257</f>
        <v>0</v>
      </c>
      <c r="I256" s="16">
        <f>I257</f>
        <v>0</v>
      </c>
      <c r="J256" s="16"/>
      <c r="K256" s="16">
        <f>K257</f>
        <v>0</v>
      </c>
      <c r="L256" s="16">
        <f>L257</f>
        <v>0</v>
      </c>
    </row>
    <row r="257" spans="1:12" ht="31.5" outlineLevel="7">
      <c r="A257" s="42" t="s">
        <v>675</v>
      </c>
      <c r="B257" s="42" t="s">
        <v>394</v>
      </c>
      <c r="C257" s="22" t="s">
        <v>395</v>
      </c>
      <c r="D257" s="17">
        <v>4259.5</v>
      </c>
      <c r="E257" s="17"/>
      <c r="F257" s="17">
        <f>SUM(D257:E257)</f>
        <v>4259.5</v>
      </c>
      <c r="G257" s="17"/>
      <c r="H257" s="17"/>
      <c r="I257" s="17">
        <f>SUM(G257:H257)</f>
        <v>0</v>
      </c>
      <c r="J257" s="17"/>
      <c r="K257" s="17"/>
      <c r="L257" s="17">
        <f>SUM(J257:K257)</f>
        <v>0</v>
      </c>
    </row>
    <row r="258" spans="1:12" ht="31.5" outlineLevel="5">
      <c r="A258" s="41" t="s">
        <v>675</v>
      </c>
      <c r="B258" s="41"/>
      <c r="C258" s="21" t="s">
        <v>111</v>
      </c>
      <c r="D258" s="16">
        <f>D259</f>
        <v>13488.5</v>
      </c>
      <c r="E258" s="16">
        <f>E259</f>
        <v>0</v>
      </c>
      <c r="F258" s="16">
        <f>F259</f>
        <v>13488.5</v>
      </c>
      <c r="G258" s="16"/>
      <c r="H258" s="16">
        <f>H259</f>
        <v>0</v>
      </c>
      <c r="I258" s="16">
        <f>I259</f>
        <v>0</v>
      </c>
      <c r="J258" s="16"/>
      <c r="K258" s="16">
        <f>K259</f>
        <v>0</v>
      </c>
      <c r="L258" s="16">
        <f>L259</f>
        <v>0</v>
      </c>
    </row>
    <row r="259" spans="1:12" ht="31.5" outlineLevel="7">
      <c r="A259" s="42" t="s">
        <v>675</v>
      </c>
      <c r="B259" s="42" t="s">
        <v>394</v>
      </c>
      <c r="C259" s="22" t="s">
        <v>395</v>
      </c>
      <c r="D259" s="17">
        <v>13488.5</v>
      </c>
      <c r="E259" s="17"/>
      <c r="F259" s="17">
        <f>SUM(D259:E259)</f>
        <v>13488.5</v>
      </c>
      <c r="G259" s="17"/>
      <c r="H259" s="17"/>
      <c r="I259" s="17">
        <f>SUM(G259:H259)</f>
        <v>0</v>
      </c>
      <c r="J259" s="17"/>
      <c r="K259" s="17"/>
      <c r="L259" s="17">
        <f>SUM(J259:K259)</f>
        <v>0</v>
      </c>
    </row>
    <row r="260" spans="1:12" ht="31.5" outlineLevel="3">
      <c r="A260" s="41" t="s">
        <v>508</v>
      </c>
      <c r="B260" s="41"/>
      <c r="C260" s="21" t="s">
        <v>509</v>
      </c>
      <c r="D260" s="16">
        <f t="shared" ref="D260:L260" si="111">D261+D264</f>
        <v>2200</v>
      </c>
      <c r="E260" s="16">
        <f t="shared" si="111"/>
        <v>0</v>
      </c>
      <c r="F260" s="16">
        <f t="shared" si="111"/>
        <v>2200</v>
      </c>
      <c r="G260" s="16">
        <f t="shared" si="111"/>
        <v>2200</v>
      </c>
      <c r="H260" s="16">
        <f t="shared" si="111"/>
        <v>0</v>
      </c>
      <c r="I260" s="16">
        <f t="shared" si="111"/>
        <v>2200</v>
      </c>
      <c r="J260" s="16">
        <f t="shared" si="111"/>
        <v>2200</v>
      </c>
      <c r="K260" s="16">
        <f t="shared" si="111"/>
        <v>0</v>
      </c>
      <c r="L260" s="16">
        <f t="shared" si="111"/>
        <v>2200</v>
      </c>
    </row>
    <row r="261" spans="1:12" ht="31.5" outlineLevel="4">
      <c r="A261" s="41" t="s">
        <v>510</v>
      </c>
      <c r="B261" s="41"/>
      <c r="C261" s="21" t="s">
        <v>511</v>
      </c>
      <c r="D261" s="16">
        <f t="shared" ref="D261:L262" si="112">D262</f>
        <v>1100</v>
      </c>
      <c r="E261" s="16">
        <f t="shared" si="112"/>
        <v>0</v>
      </c>
      <c r="F261" s="16">
        <f t="shared" si="112"/>
        <v>1100</v>
      </c>
      <c r="G261" s="16">
        <f t="shared" si="112"/>
        <v>1100</v>
      </c>
      <c r="H261" s="16">
        <f t="shared" si="112"/>
        <v>0</v>
      </c>
      <c r="I261" s="16">
        <f t="shared" si="112"/>
        <v>1100</v>
      </c>
      <c r="J261" s="16">
        <f t="shared" si="112"/>
        <v>1100</v>
      </c>
      <c r="K261" s="16">
        <f t="shared" si="112"/>
        <v>0</v>
      </c>
      <c r="L261" s="16">
        <f t="shared" si="112"/>
        <v>1100</v>
      </c>
    </row>
    <row r="262" spans="1:12" ht="31.5" outlineLevel="5">
      <c r="A262" s="41" t="s">
        <v>512</v>
      </c>
      <c r="B262" s="41"/>
      <c r="C262" s="21" t="s">
        <v>513</v>
      </c>
      <c r="D262" s="16">
        <f t="shared" si="112"/>
        <v>1100</v>
      </c>
      <c r="E262" s="16">
        <f t="shared" si="112"/>
        <v>0</v>
      </c>
      <c r="F262" s="16">
        <f t="shared" si="112"/>
        <v>1100</v>
      </c>
      <c r="G262" s="16">
        <f t="shared" si="112"/>
        <v>1100</v>
      </c>
      <c r="H262" s="16">
        <f t="shared" si="112"/>
        <v>0</v>
      </c>
      <c r="I262" s="16">
        <f t="shared" si="112"/>
        <v>1100</v>
      </c>
      <c r="J262" s="16">
        <f t="shared" si="112"/>
        <v>1100</v>
      </c>
      <c r="K262" s="16">
        <f t="shared" si="112"/>
        <v>0</v>
      </c>
      <c r="L262" s="16">
        <f t="shared" si="112"/>
        <v>1100</v>
      </c>
    </row>
    <row r="263" spans="1:12" ht="15.75" outlineLevel="7">
      <c r="A263" s="42" t="s">
        <v>512</v>
      </c>
      <c r="B263" s="42" t="s">
        <v>402</v>
      </c>
      <c r="C263" s="22" t="s">
        <v>403</v>
      </c>
      <c r="D263" s="17">
        <v>1100</v>
      </c>
      <c r="E263" s="17"/>
      <c r="F263" s="17">
        <f>SUM(D263:E263)</f>
        <v>1100</v>
      </c>
      <c r="G263" s="17">
        <v>1100</v>
      </c>
      <c r="H263" s="17"/>
      <c r="I263" s="17">
        <f>SUM(G263:H263)</f>
        <v>1100</v>
      </c>
      <c r="J263" s="17">
        <v>1100</v>
      </c>
      <c r="K263" s="17"/>
      <c r="L263" s="17">
        <f>SUM(J263:K263)</f>
        <v>1100</v>
      </c>
    </row>
    <row r="264" spans="1:12" ht="31.5" outlineLevel="4">
      <c r="A264" s="41" t="s">
        <v>514</v>
      </c>
      <c r="B264" s="41"/>
      <c r="C264" s="21" t="s">
        <v>515</v>
      </c>
      <c r="D264" s="16">
        <f t="shared" ref="D264:L265" si="113">D265</f>
        <v>1100</v>
      </c>
      <c r="E264" s="16">
        <f t="shared" si="113"/>
        <v>0</v>
      </c>
      <c r="F264" s="16">
        <f t="shared" si="113"/>
        <v>1100</v>
      </c>
      <c r="G264" s="16">
        <f t="shared" si="113"/>
        <v>1100</v>
      </c>
      <c r="H264" s="16">
        <f t="shared" si="113"/>
        <v>0</v>
      </c>
      <c r="I264" s="16">
        <f t="shared" si="113"/>
        <v>1100</v>
      </c>
      <c r="J264" s="16">
        <f t="shared" si="113"/>
        <v>1100</v>
      </c>
      <c r="K264" s="16">
        <f t="shared" si="113"/>
        <v>0</v>
      </c>
      <c r="L264" s="16">
        <f t="shared" si="113"/>
        <v>1100</v>
      </c>
    </row>
    <row r="265" spans="1:12" ht="31.5" outlineLevel="5">
      <c r="A265" s="41" t="s">
        <v>516</v>
      </c>
      <c r="B265" s="41"/>
      <c r="C265" s="21" t="s">
        <v>517</v>
      </c>
      <c r="D265" s="16">
        <f t="shared" si="113"/>
        <v>1100</v>
      </c>
      <c r="E265" s="16">
        <f t="shared" si="113"/>
        <v>0</v>
      </c>
      <c r="F265" s="16">
        <f t="shared" si="113"/>
        <v>1100</v>
      </c>
      <c r="G265" s="16">
        <f t="shared" si="113"/>
        <v>1100</v>
      </c>
      <c r="H265" s="16">
        <f t="shared" si="113"/>
        <v>0</v>
      </c>
      <c r="I265" s="16">
        <f t="shared" si="113"/>
        <v>1100</v>
      </c>
      <c r="J265" s="16">
        <f t="shared" si="113"/>
        <v>1100</v>
      </c>
      <c r="K265" s="16">
        <f t="shared" si="113"/>
        <v>0</v>
      </c>
      <c r="L265" s="16">
        <f t="shared" si="113"/>
        <v>1100</v>
      </c>
    </row>
    <row r="266" spans="1:12" ht="15.75" outlineLevel="7">
      <c r="A266" s="42" t="s">
        <v>516</v>
      </c>
      <c r="B266" s="42" t="s">
        <v>402</v>
      </c>
      <c r="C266" s="22" t="s">
        <v>403</v>
      </c>
      <c r="D266" s="17">
        <v>1100</v>
      </c>
      <c r="E266" s="17"/>
      <c r="F266" s="17">
        <f>SUM(D266:E266)</f>
        <v>1100</v>
      </c>
      <c r="G266" s="17">
        <v>1100</v>
      </c>
      <c r="H266" s="17"/>
      <c r="I266" s="17">
        <f>SUM(G266:H266)</f>
        <v>1100</v>
      </c>
      <c r="J266" s="17">
        <v>1100</v>
      </c>
      <c r="K266" s="17"/>
      <c r="L266" s="17">
        <f>SUM(J266:K266)</f>
        <v>1100</v>
      </c>
    </row>
    <row r="267" spans="1:12" ht="31.5" outlineLevel="3">
      <c r="A267" s="41" t="s">
        <v>661</v>
      </c>
      <c r="B267" s="41"/>
      <c r="C267" s="21" t="s">
        <v>662</v>
      </c>
      <c r="D267" s="16">
        <f t="shared" ref="D267:L267" si="114">D268</f>
        <v>33595.5</v>
      </c>
      <c r="E267" s="16">
        <f t="shared" si="114"/>
        <v>0</v>
      </c>
      <c r="F267" s="16">
        <f t="shared" si="114"/>
        <v>33595.5</v>
      </c>
      <c r="G267" s="16">
        <f t="shared" si="114"/>
        <v>34551.1</v>
      </c>
      <c r="H267" s="16">
        <f t="shared" si="114"/>
        <v>0</v>
      </c>
      <c r="I267" s="16">
        <f t="shared" si="114"/>
        <v>34551.1</v>
      </c>
      <c r="J267" s="16">
        <f t="shared" si="114"/>
        <v>38768.799999999996</v>
      </c>
      <c r="K267" s="16">
        <f t="shared" si="114"/>
        <v>0</v>
      </c>
      <c r="L267" s="16">
        <f t="shared" si="114"/>
        <v>38768.799999999996</v>
      </c>
    </row>
    <row r="268" spans="1:12" ht="31.5" outlineLevel="4">
      <c r="A268" s="41" t="s">
        <v>663</v>
      </c>
      <c r="B268" s="41"/>
      <c r="C268" s="21" t="s">
        <v>422</v>
      </c>
      <c r="D268" s="16">
        <f t="shared" ref="D268:L268" si="115">D269+D273</f>
        <v>33595.5</v>
      </c>
      <c r="E268" s="16">
        <f t="shared" si="115"/>
        <v>0</v>
      </c>
      <c r="F268" s="16">
        <f t="shared" si="115"/>
        <v>33595.5</v>
      </c>
      <c r="G268" s="16">
        <f t="shared" si="115"/>
        <v>34551.1</v>
      </c>
      <c r="H268" s="16">
        <f t="shared" si="115"/>
        <v>0</v>
      </c>
      <c r="I268" s="16">
        <f t="shared" si="115"/>
        <v>34551.1</v>
      </c>
      <c r="J268" s="16">
        <f t="shared" si="115"/>
        <v>38768.799999999996</v>
      </c>
      <c r="K268" s="16">
        <f t="shared" si="115"/>
        <v>0</v>
      </c>
      <c r="L268" s="16">
        <f t="shared" si="115"/>
        <v>38768.799999999996</v>
      </c>
    </row>
    <row r="269" spans="1:12" ht="15.75" outlineLevel="5">
      <c r="A269" s="41" t="s">
        <v>664</v>
      </c>
      <c r="B269" s="41"/>
      <c r="C269" s="21" t="s">
        <v>424</v>
      </c>
      <c r="D269" s="16">
        <f t="shared" ref="D269:L269" si="116">D270+D271+D272</f>
        <v>24885.1</v>
      </c>
      <c r="E269" s="16">
        <f t="shared" si="116"/>
        <v>0</v>
      </c>
      <c r="F269" s="16">
        <f t="shared" si="116"/>
        <v>24885.1</v>
      </c>
      <c r="G269" s="16">
        <f t="shared" si="116"/>
        <v>25840.699999999997</v>
      </c>
      <c r="H269" s="16">
        <f t="shared" si="116"/>
        <v>0</v>
      </c>
      <c r="I269" s="16">
        <f t="shared" si="116"/>
        <v>25840.699999999997</v>
      </c>
      <c r="J269" s="16">
        <f t="shared" si="116"/>
        <v>30058.399999999998</v>
      </c>
      <c r="K269" s="16">
        <f t="shared" si="116"/>
        <v>0</v>
      </c>
      <c r="L269" s="16">
        <f t="shared" si="116"/>
        <v>30058.399999999998</v>
      </c>
    </row>
    <row r="270" spans="1:12" ht="47.25" outlineLevel="7">
      <c r="A270" s="42" t="s">
        <v>664</v>
      </c>
      <c r="B270" s="42" t="s">
        <v>391</v>
      </c>
      <c r="C270" s="22" t="s">
        <v>392</v>
      </c>
      <c r="D270" s="7">
        <v>23869</v>
      </c>
      <c r="E270" s="17"/>
      <c r="F270" s="17">
        <f>SUM(D270:E270)</f>
        <v>23869</v>
      </c>
      <c r="G270" s="7">
        <v>24824.6</v>
      </c>
      <c r="H270" s="17"/>
      <c r="I270" s="17">
        <f>SUM(G270:H270)</f>
        <v>24824.6</v>
      </c>
      <c r="J270" s="7">
        <v>29042.3</v>
      </c>
      <c r="K270" s="17"/>
      <c r="L270" s="17">
        <f>SUM(J270:K270)</f>
        <v>29042.3</v>
      </c>
    </row>
    <row r="271" spans="1:12" ht="31.5" outlineLevel="7">
      <c r="A271" s="42" t="s">
        <v>664</v>
      </c>
      <c r="B271" s="42" t="s">
        <v>394</v>
      </c>
      <c r="C271" s="22" t="s">
        <v>395</v>
      </c>
      <c r="D271" s="7">
        <v>993.3</v>
      </c>
      <c r="E271" s="17"/>
      <c r="F271" s="17">
        <f>SUM(D271:E271)</f>
        <v>993.3</v>
      </c>
      <c r="G271" s="7">
        <v>993.3</v>
      </c>
      <c r="H271" s="17"/>
      <c r="I271" s="17">
        <f>SUM(G271:H271)</f>
        <v>993.3</v>
      </c>
      <c r="J271" s="7">
        <v>993.3</v>
      </c>
      <c r="K271" s="17"/>
      <c r="L271" s="17">
        <f>SUM(J271:K271)</f>
        <v>993.3</v>
      </c>
    </row>
    <row r="272" spans="1:12" ht="15.75" outlineLevel="7">
      <c r="A272" s="42" t="s">
        <v>664</v>
      </c>
      <c r="B272" s="42" t="s">
        <v>406</v>
      </c>
      <c r="C272" s="22" t="s">
        <v>407</v>
      </c>
      <c r="D272" s="7">
        <v>22.8</v>
      </c>
      <c r="E272" s="17"/>
      <c r="F272" s="17">
        <f>SUM(D272:E272)</f>
        <v>22.8</v>
      </c>
      <c r="G272" s="7">
        <v>22.8</v>
      </c>
      <c r="H272" s="17"/>
      <c r="I272" s="17">
        <f>SUM(G272:H272)</f>
        <v>22.8</v>
      </c>
      <c r="J272" s="7">
        <v>22.8</v>
      </c>
      <c r="K272" s="17"/>
      <c r="L272" s="17">
        <f>SUM(J272:K272)</f>
        <v>22.8</v>
      </c>
    </row>
    <row r="273" spans="1:12" ht="15.75" outlineLevel="5">
      <c r="A273" s="41" t="s">
        <v>676</v>
      </c>
      <c r="B273" s="41"/>
      <c r="C273" s="21" t="s">
        <v>677</v>
      </c>
      <c r="D273" s="16">
        <f t="shared" ref="D273:L273" si="117">D274</f>
        <v>8710.4</v>
      </c>
      <c r="E273" s="16">
        <f t="shared" si="117"/>
        <v>0</v>
      </c>
      <c r="F273" s="16">
        <f t="shared" si="117"/>
        <v>8710.4</v>
      </c>
      <c r="G273" s="16">
        <f t="shared" si="117"/>
        <v>8710.4</v>
      </c>
      <c r="H273" s="16">
        <f t="shared" si="117"/>
        <v>0</v>
      </c>
      <c r="I273" s="16">
        <f t="shared" si="117"/>
        <v>8710.4</v>
      </c>
      <c r="J273" s="16">
        <f t="shared" si="117"/>
        <v>8710.4</v>
      </c>
      <c r="K273" s="16">
        <f t="shared" si="117"/>
        <v>0</v>
      </c>
      <c r="L273" s="16">
        <f t="shared" si="117"/>
        <v>8710.4</v>
      </c>
    </row>
    <row r="274" spans="1:12" ht="31.5" outlineLevel="7">
      <c r="A274" s="42" t="s">
        <v>676</v>
      </c>
      <c r="B274" s="42" t="s">
        <v>394</v>
      </c>
      <c r="C274" s="22" t="s">
        <v>395</v>
      </c>
      <c r="D274" s="17">
        <v>8710.4</v>
      </c>
      <c r="E274" s="17"/>
      <c r="F274" s="17">
        <f>SUM(D274:E274)</f>
        <v>8710.4</v>
      </c>
      <c r="G274" s="17">
        <v>8710.4</v>
      </c>
      <c r="H274" s="17"/>
      <c r="I274" s="17">
        <f>SUM(G274:H274)</f>
        <v>8710.4</v>
      </c>
      <c r="J274" s="17">
        <v>8710.4</v>
      </c>
      <c r="K274" s="17"/>
      <c r="L274" s="17">
        <f>SUM(J274:K274)</f>
        <v>8710.4</v>
      </c>
    </row>
    <row r="275" spans="1:12" ht="33.75" customHeight="1" outlineLevel="2">
      <c r="A275" s="41" t="s">
        <v>518</v>
      </c>
      <c r="B275" s="41"/>
      <c r="C275" s="21" t="s">
        <v>519</v>
      </c>
      <c r="D275" s="16">
        <f t="shared" ref="D275:L275" si="118">D276+D319+D348+D368+D387+D391</f>
        <v>1768066.87741</v>
      </c>
      <c r="E275" s="16">
        <f t="shared" si="118"/>
        <v>27518.775949999999</v>
      </c>
      <c r="F275" s="16">
        <f t="shared" si="118"/>
        <v>1795585.6533599999</v>
      </c>
      <c r="G275" s="16">
        <f t="shared" si="118"/>
        <v>699682.10805000004</v>
      </c>
      <c r="H275" s="16">
        <f t="shared" si="118"/>
        <v>0</v>
      </c>
      <c r="I275" s="16">
        <f t="shared" si="118"/>
        <v>699682.10805000004</v>
      </c>
      <c r="J275" s="16">
        <f t="shared" si="118"/>
        <v>559976.38055999996</v>
      </c>
      <c r="K275" s="16">
        <f t="shared" si="118"/>
        <v>0</v>
      </c>
      <c r="L275" s="16">
        <f t="shared" si="118"/>
        <v>559976.38055999996</v>
      </c>
    </row>
    <row r="276" spans="1:12" ht="15.75" outlineLevel="3">
      <c r="A276" s="41" t="s">
        <v>520</v>
      </c>
      <c r="B276" s="41"/>
      <c r="C276" s="21" t="s">
        <v>966</v>
      </c>
      <c r="D276" s="16">
        <f t="shared" ref="D276:L276" si="119">D277+D286+D293+D298+D305+D312</f>
        <v>901218.57153000007</v>
      </c>
      <c r="E276" s="16">
        <f t="shared" si="119"/>
        <v>6385.90787</v>
      </c>
      <c r="F276" s="16">
        <f t="shared" si="119"/>
        <v>907604.47940000007</v>
      </c>
      <c r="G276" s="16">
        <f t="shared" si="119"/>
        <v>50539.780560000007</v>
      </c>
      <c r="H276" s="16">
        <f t="shared" si="119"/>
        <v>0</v>
      </c>
      <c r="I276" s="16">
        <f t="shared" si="119"/>
        <v>50539.780560000007</v>
      </c>
      <c r="J276" s="16">
        <f t="shared" si="119"/>
        <v>54773.540560000009</v>
      </c>
      <c r="K276" s="16">
        <f t="shared" si="119"/>
        <v>0</v>
      </c>
      <c r="L276" s="16">
        <f t="shared" si="119"/>
        <v>54773.540560000009</v>
      </c>
    </row>
    <row r="277" spans="1:12" ht="31.5" outlineLevel="4">
      <c r="A277" s="41" t="s">
        <v>521</v>
      </c>
      <c r="B277" s="41"/>
      <c r="C277" s="21" t="s">
        <v>522</v>
      </c>
      <c r="D277" s="16">
        <f t="shared" ref="D277:L277" si="120">D282+D284+D278+D280</f>
        <v>77182.399999999994</v>
      </c>
      <c r="E277" s="16">
        <f t="shared" si="120"/>
        <v>0</v>
      </c>
      <c r="F277" s="16">
        <f t="shared" si="120"/>
        <v>77182.399999999994</v>
      </c>
      <c r="G277" s="16">
        <f t="shared" si="120"/>
        <v>21182.400000000001</v>
      </c>
      <c r="H277" s="16">
        <f t="shared" si="120"/>
        <v>0</v>
      </c>
      <c r="I277" s="16">
        <f t="shared" si="120"/>
        <v>21182.400000000001</v>
      </c>
      <c r="J277" s="16">
        <f t="shared" si="120"/>
        <v>21182.400000000001</v>
      </c>
      <c r="K277" s="16">
        <f t="shared" si="120"/>
        <v>0</v>
      </c>
      <c r="L277" s="16">
        <f t="shared" si="120"/>
        <v>21182.400000000001</v>
      </c>
    </row>
    <row r="278" spans="1:12" ht="15.75" outlineLevel="4">
      <c r="A278" s="43" t="s">
        <v>582</v>
      </c>
      <c r="B278" s="43"/>
      <c r="C278" s="10" t="s">
        <v>583</v>
      </c>
      <c r="D278" s="6">
        <f t="shared" ref="D278:L278" si="121">D279</f>
        <v>8433.1</v>
      </c>
      <c r="E278" s="6">
        <f t="shared" si="121"/>
        <v>0</v>
      </c>
      <c r="F278" s="6">
        <f t="shared" si="121"/>
        <v>8433.1</v>
      </c>
      <c r="G278" s="6">
        <f t="shared" si="121"/>
        <v>8433.1</v>
      </c>
      <c r="H278" s="6">
        <f t="shared" si="121"/>
        <v>0</v>
      </c>
      <c r="I278" s="6">
        <f t="shared" si="121"/>
        <v>8433.1</v>
      </c>
      <c r="J278" s="6">
        <f t="shared" si="121"/>
        <v>8433.1</v>
      </c>
      <c r="K278" s="6">
        <f t="shared" si="121"/>
        <v>0</v>
      </c>
      <c r="L278" s="6">
        <f t="shared" si="121"/>
        <v>8433.1</v>
      </c>
    </row>
    <row r="279" spans="1:12" ht="31.5" outlineLevel="4">
      <c r="A279" s="44" t="s">
        <v>582</v>
      </c>
      <c r="B279" s="44" t="s">
        <v>452</v>
      </c>
      <c r="C279" s="11" t="s">
        <v>453</v>
      </c>
      <c r="D279" s="7">
        <v>8433.1</v>
      </c>
      <c r="E279" s="17"/>
      <c r="F279" s="17">
        <f>SUM(D279:E279)</f>
        <v>8433.1</v>
      </c>
      <c r="G279" s="7">
        <v>8433.1</v>
      </c>
      <c r="H279" s="17"/>
      <c r="I279" s="17">
        <f>SUM(G279:H279)</f>
        <v>8433.1</v>
      </c>
      <c r="J279" s="7">
        <v>8433.1</v>
      </c>
      <c r="K279" s="17"/>
      <c r="L279" s="17">
        <f>SUM(J279:K279)</f>
        <v>8433.1</v>
      </c>
    </row>
    <row r="280" spans="1:12" ht="31.5" outlineLevel="4">
      <c r="A280" s="43" t="s">
        <v>584</v>
      </c>
      <c r="B280" s="43"/>
      <c r="C280" s="10" t="s">
        <v>585</v>
      </c>
      <c r="D280" s="6">
        <f t="shared" ref="D280:I280" si="122">D281</f>
        <v>12749.3</v>
      </c>
      <c r="E280" s="6">
        <f t="shared" si="122"/>
        <v>0</v>
      </c>
      <c r="F280" s="6">
        <f t="shared" si="122"/>
        <v>12749.3</v>
      </c>
      <c r="G280" s="6">
        <f t="shared" si="122"/>
        <v>12749.3</v>
      </c>
      <c r="H280" s="6">
        <f t="shared" si="122"/>
        <v>0</v>
      </c>
      <c r="I280" s="6">
        <f t="shared" si="122"/>
        <v>12749.3</v>
      </c>
      <c r="J280" s="6">
        <f>J281</f>
        <v>12749.3</v>
      </c>
      <c r="K280" s="6">
        <f>K281</f>
        <v>0</v>
      </c>
      <c r="L280" s="6">
        <f>L281</f>
        <v>12749.3</v>
      </c>
    </row>
    <row r="281" spans="1:12" ht="31.5" outlineLevel="4">
      <c r="A281" s="44" t="s">
        <v>584</v>
      </c>
      <c r="B281" s="44" t="s">
        <v>452</v>
      </c>
      <c r="C281" s="11" t="s">
        <v>453</v>
      </c>
      <c r="D281" s="7">
        <v>12749.3</v>
      </c>
      <c r="E281" s="17"/>
      <c r="F281" s="17">
        <f>SUM(D281:E281)</f>
        <v>12749.3</v>
      </c>
      <c r="G281" s="7">
        <v>12749.3</v>
      </c>
      <c r="H281" s="17"/>
      <c r="I281" s="17">
        <f>SUM(G281:H281)</f>
        <v>12749.3</v>
      </c>
      <c r="J281" s="7">
        <v>12749.3</v>
      </c>
      <c r="K281" s="17"/>
      <c r="L281" s="17">
        <f>SUM(J281:K281)</f>
        <v>12749.3</v>
      </c>
    </row>
    <row r="282" spans="1:12" ht="47.25" outlineLevel="5">
      <c r="A282" s="41" t="s">
        <v>131</v>
      </c>
      <c r="B282" s="41"/>
      <c r="C282" s="21" t="s">
        <v>28</v>
      </c>
      <c r="D282" s="6">
        <f>D283</f>
        <v>14000</v>
      </c>
      <c r="E282" s="6">
        <f>E283</f>
        <v>0</v>
      </c>
      <c r="F282" s="6">
        <f>F283</f>
        <v>14000</v>
      </c>
      <c r="G282" s="6"/>
      <c r="H282" s="6">
        <f>H283</f>
        <v>0</v>
      </c>
      <c r="I282" s="6">
        <f>I283</f>
        <v>0</v>
      </c>
      <c r="J282" s="6"/>
      <c r="K282" s="6">
        <f>K283</f>
        <v>0</v>
      </c>
      <c r="L282" s="6">
        <f>L283</f>
        <v>0</v>
      </c>
    </row>
    <row r="283" spans="1:12" ht="31.5" outlineLevel="7">
      <c r="A283" s="42" t="s">
        <v>131</v>
      </c>
      <c r="B283" s="42" t="s">
        <v>452</v>
      </c>
      <c r="C283" s="22" t="s">
        <v>453</v>
      </c>
      <c r="D283" s="9">
        <v>14000</v>
      </c>
      <c r="E283" s="17"/>
      <c r="F283" s="17">
        <f>SUM(D283:E283)</f>
        <v>14000</v>
      </c>
      <c r="G283" s="7"/>
      <c r="H283" s="17"/>
      <c r="I283" s="17">
        <f>SUM(G283:H283)</f>
        <v>0</v>
      </c>
      <c r="J283" s="7"/>
      <c r="K283" s="17"/>
      <c r="L283" s="17">
        <f>SUM(J283:K283)</f>
        <v>0</v>
      </c>
    </row>
    <row r="284" spans="1:12" ht="47.25" outlineLevel="5">
      <c r="A284" s="41" t="s">
        <v>131</v>
      </c>
      <c r="B284" s="41"/>
      <c r="C284" s="21" t="s">
        <v>27</v>
      </c>
      <c r="D284" s="6">
        <f>D285</f>
        <v>42000</v>
      </c>
      <c r="E284" s="6">
        <f>E285</f>
        <v>0</v>
      </c>
      <c r="F284" s="6">
        <f>F285</f>
        <v>42000</v>
      </c>
      <c r="G284" s="6"/>
      <c r="H284" s="6">
        <f>H285</f>
        <v>0</v>
      </c>
      <c r="I284" s="6">
        <f>I285</f>
        <v>0</v>
      </c>
      <c r="J284" s="6"/>
      <c r="K284" s="6">
        <f>K285</f>
        <v>0</v>
      </c>
      <c r="L284" s="6">
        <f>L285</f>
        <v>0</v>
      </c>
    </row>
    <row r="285" spans="1:12" ht="31.5" outlineLevel="7">
      <c r="A285" s="42" t="s">
        <v>131</v>
      </c>
      <c r="B285" s="42" t="s">
        <v>452</v>
      </c>
      <c r="C285" s="22" t="s">
        <v>453</v>
      </c>
      <c r="D285" s="7">
        <v>42000</v>
      </c>
      <c r="E285" s="17"/>
      <c r="F285" s="17">
        <f>SUM(D285:E285)</f>
        <v>42000</v>
      </c>
      <c r="G285" s="7"/>
      <c r="H285" s="17"/>
      <c r="I285" s="17">
        <f>SUM(G285:H285)</f>
        <v>0</v>
      </c>
      <c r="J285" s="7"/>
      <c r="K285" s="17"/>
      <c r="L285" s="17">
        <f>SUM(J285:K285)</f>
        <v>0</v>
      </c>
    </row>
    <row r="286" spans="1:12" ht="31.5" outlineLevel="4">
      <c r="A286" s="41" t="s">
        <v>553</v>
      </c>
      <c r="B286" s="41"/>
      <c r="C286" s="21" t="s">
        <v>554</v>
      </c>
      <c r="D286" s="16">
        <f t="shared" ref="D286:L286" si="123">D291+D289+D287</f>
        <v>1752.8</v>
      </c>
      <c r="E286" s="16">
        <f t="shared" si="123"/>
        <v>0</v>
      </c>
      <c r="F286" s="16">
        <f t="shared" si="123"/>
        <v>1752.8</v>
      </c>
      <c r="G286" s="16">
        <f t="shared" si="123"/>
        <v>1731.8999999999999</v>
      </c>
      <c r="H286" s="16">
        <f t="shared" si="123"/>
        <v>0</v>
      </c>
      <c r="I286" s="16">
        <f t="shared" si="123"/>
        <v>1731.8999999999999</v>
      </c>
      <c r="J286" s="16">
        <f t="shared" si="123"/>
        <v>1731.8999999999999</v>
      </c>
      <c r="K286" s="16">
        <f t="shared" si="123"/>
        <v>0</v>
      </c>
      <c r="L286" s="16">
        <f t="shared" si="123"/>
        <v>1731.8999999999999</v>
      </c>
    </row>
    <row r="287" spans="1:12" ht="15.75" outlineLevel="5">
      <c r="A287" s="41" t="s">
        <v>586</v>
      </c>
      <c r="B287" s="41"/>
      <c r="C287" s="21" t="s">
        <v>587</v>
      </c>
      <c r="D287" s="16">
        <f t="shared" ref="D287:L287" si="124">D288</f>
        <v>1559.3</v>
      </c>
      <c r="E287" s="16">
        <f t="shared" si="124"/>
        <v>0</v>
      </c>
      <c r="F287" s="16">
        <f t="shared" si="124"/>
        <v>1559.3</v>
      </c>
      <c r="G287" s="16">
        <f t="shared" si="124"/>
        <v>1559.3</v>
      </c>
      <c r="H287" s="16">
        <f t="shared" si="124"/>
        <v>0</v>
      </c>
      <c r="I287" s="16">
        <f t="shared" si="124"/>
        <v>1559.3</v>
      </c>
      <c r="J287" s="16">
        <f t="shared" si="124"/>
        <v>1559.3</v>
      </c>
      <c r="K287" s="16">
        <f t="shared" si="124"/>
        <v>0</v>
      </c>
      <c r="L287" s="16">
        <f t="shared" si="124"/>
        <v>1559.3</v>
      </c>
    </row>
    <row r="288" spans="1:12" ht="31.5" outlineLevel="7">
      <c r="A288" s="42" t="s">
        <v>586</v>
      </c>
      <c r="B288" s="42" t="s">
        <v>452</v>
      </c>
      <c r="C288" s="22" t="s">
        <v>453</v>
      </c>
      <c r="D288" s="17">
        <v>1559.3</v>
      </c>
      <c r="E288" s="17"/>
      <c r="F288" s="17">
        <f>SUM(D288:E288)</f>
        <v>1559.3</v>
      </c>
      <c r="G288" s="17">
        <v>1559.3</v>
      </c>
      <c r="H288" s="17"/>
      <c r="I288" s="17">
        <f>SUM(G288:H288)</f>
        <v>1559.3</v>
      </c>
      <c r="J288" s="17">
        <v>1559.3</v>
      </c>
      <c r="K288" s="17"/>
      <c r="L288" s="17">
        <f>SUM(J288:K288)</f>
        <v>1559.3</v>
      </c>
    </row>
    <row r="289" spans="1:12" ht="47.25" outlineLevel="5">
      <c r="A289" s="41" t="s">
        <v>588</v>
      </c>
      <c r="B289" s="41"/>
      <c r="C289" s="21" t="s">
        <v>589</v>
      </c>
      <c r="D289" s="16">
        <f t="shared" ref="D289:L289" si="125">D290</f>
        <v>112</v>
      </c>
      <c r="E289" s="16">
        <f t="shared" si="125"/>
        <v>0</v>
      </c>
      <c r="F289" s="16">
        <f t="shared" si="125"/>
        <v>112</v>
      </c>
      <c r="G289" s="16">
        <f t="shared" si="125"/>
        <v>112</v>
      </c>
      <c r="H289" s="16">
        <f t="shared" si="125"/>
        <v>0</v>
      </c>
      <c r="I289" s="16">
        <f t="shared" si="125"/>
        <v>112</v>
      </c>
      <c r="J289" s="16">
        <f t="shared" si="125"/>
        <v>112</v>
      </c>
      <c r="K289" s="16">
        <f t="shared" si="125"/>
        <v>0</v>
      </c>
      <c r="L289" s="16">
        <f t="shared" si="125"/>
        <v>112</v>
      </c>
    </row>
    <row r="290" spans="1:12" ht="31.5" outlineLevel="7">
      <c r="A290" s="42" t="s">
        <v>588</v>
      </c>
      <c r="B290" s="42" t="s">
        <v>452</v>
      </c>
      <c r="C290" s="22" t="s">
        <v>453</v>
      </c>
      <c r="D290" s="17">
        <v>112</v>
      </c>
      <c r="E290" s="17"/>
      <c r="F290" s="17">
        <f>SUM(D290:E290)</f>
        <v>112</v>
      </c>
      <c r="G290" s="17">
        <v>112</v>
      </c>
      <c r="H290" s="17"/>
      <c r="I290" s="17">
        <f>SUM(G290:H290)</f>
        <v>112</v>
      </c>
      <c r="J290" s="17">
        <v>112</v>
      </c>
      <c r="K290" s="17"/>
      <c r="L290" s="17">
        <f>SUM(J290:K290)</f>
        <v>112</v>
      </c>
    </row>
    <row r="291" spans="1:12" ht="47.25" outlineLevel="5">
      <c r="A291" s="41" t="s">
        <v>555</v>
      </c>
      <c r="B291" s="41"/>
      <c r="C291" s="21" t="s">
        <v>796</v>
      </c>
      <c r="D291" s="16">
        <f t="shared" ref="D291:L291" si="126">D292</f>
        <v>81.5</v>
      </c>
      <c r="E291" s="16">
        <f t="shared" si="126"/>
        <v>0</v>
      </c>
      <c r="F291" s="16">
        <f t="shared" si="126"/>
        <v>81.5</v>
      </c>
      <c r="G291" s="16">
        <f t="shared" si="126"/>
        <v>60.6</v>
      </c>
      <c r="H291" s="16">
        <f t="shared" si="126"/>
        <v>0</v>
      </c>
      <c r="I291" s="16">
        <f t="shared" si="126"/>
        <v>60.6</v>
      </c>
      <c r="J291" s="16">
        <f t="shared" si="126"/>
        <v>60.6</v>
      </c>
      <c r="K291" s="16">
        <f t="shared" si="126"/>
        <v>0</v>
      </c>
      <c r="L291" s="16">
        <f t="shared" si="126"/>
        <v>60.6</v>
      </c>
    </row>
    <row r="292" spans="1:12" ht="31.5" outlineLevel="7">
      <c r="A292" s="42" t="s">
        <v>555</v>
      </c>
      <c r="B292" s="42" t="s">
        <v>452</v>
      </c>
      <c r="C292" s="22" t="s">
        <v>453</v>
      </c>
      <c r="D292" s="17">
        <f>60.6+20.9</f>
        <v>81.5</v>
      </c>
      <c r="E292" s="17"/>
      <c r="F292" s="17">
        <f>SUM(D292:E292)</f>
        <v>81.5</v>
      </c>
      <c r="G292" s="17">
        <v>60.6</v>
      </c>
      <c r="H292" s="17"/>
      <c r="I292" s="17">
        <f>SUM(G292:H292)</f>
        <v>60.6</v>
      </c>
      <c r="J292" s="17">
        <v>60.6</v>
      </c>
      <c r="K292" s="17"/>
      <c r="L292" s="17">
        <f>SUM(J292:K292)</f>
        <v>60.6</v>
      </c>
    </row>
    <row r="293" spans="1:12" ht="50.25" customHeight="1" outlineLevel="4">
      <c r="A293" s="41" t="s">
        <v>590</v>
      </c>
      <c r="B293" s="41"/>
      <c r="C293" s="21" t="s">
        <v>591</v>
      </c>
      <c r="D293" s="16">
        <f t="shared" ref="D293:L293" si="127">D296+D294</f>
        <v>12815.77641</v>
      </c>
      <c r="E293" s="16">
        <f t="shared" si="127"/>
        <v>5.11348</v>
      </c>
      <c r="F293" s="16">
        <f t="shared" si="127"/>
        <v>12820.88989</v>
      </c>
      <c r="G293" s="16">
        <f t="shared" si="127"/>
        <v>12721.440559999999</v>
      </c>
      <c r="H293" s="16">
        <f t="shared" si="127"/>
        <v>0</v>
      </c>
      <c r="I293" s="16">
        <f t="shared" si="127"/>
        <v>12721.440559999999</v>
      </c>
      <c r="J293" s="16">
        <f t="shared" si="127"/>
        <v>12721.440559999999</v>
      </c>
      <c r="K293" s="16">
        <f t="shared" si="127"/>
        <v>0</v>
      </c>
      <c r="L293" s="16">
        <f t="shared" si="127"/>
        <v>12721.440559999999</v>
      </c>
    </row>
    <row r="294" spans="1:12" ht="51.75" customHeight="1" outlineLevel="5">
      <c r="A294" s="163" t="s">
        <v>592</v>
      </c>
      <c r="B294" s="163"/>
      <c r="C294" s="164" t="s">
        <v>143</v>
      </c>
      <c r="D294" s="6">
        <f t="shared" ref="D294:L294" si="128">D295</f>
        <v>1281.5764099999999</v>
      </c>
      <c r="E294" s="6">
        <f t="shared" si="128"/>
        <v>0.51348000000000005</v>
      </c>
      <c r="F294" s="6">
        <f t="shared" si="128"/>
        <v>1282.08989</v>
      </c>
      <c r="G294" s="6">
        <f t="shared" si="128"/>
        <v>1272.1405600000001</v>
      </c>
      <c r="H294" s="6">
        <f t="shared" si="128"/>
        <v>0</v>
      </c>
      <c r="I294" s="6">
        <f t="shared" si="128"/>
        <v>1272.1405600000001</v>
      </c>
      <c r="J294" s="6">
        <f t="shared" si="128"/>
        <v>1272.1405600000001</v>
      </c>
      <c r="K294" s="6">
        <f t="shared" si="128"/>
        <v>0</v>
      </c>
      <c r="L294" s="6">
        <f t="shared" si="128"/>
        <v>1272.1405600000001</v>
      </c>
    </row>
    <row r="295" spans="1:12" ht="31.5" outlineLevel="7">
      <c r="A295" s="44" t="s">
        <v>592</v>
      </c>
      <c r="B295" s="44" t="s">
        <v>452</v>
      </c>
      <c r="C295" s="11" t="s">
        <v>453</v>
      </c>
      <c r="D295" s="7">
        <v>1281.5764099999999</v>
      </c>
      <c r="E295" s="162">
        <v>0.51348000000000005</v>
      </c>
      <c r="F295" s="162">
        <f>SUM(D295:E295)</f>
        <v>1282.08989</v>
      </c>
      <c r="G295" s="7">
        <v>1272.1405600000001</v>
      </c>
      <c r="H295" s="17"/>
      <c r="I295" s="17">
        <f>SUM(G295:H295)</f>
        <v>1272.1405600000001</v>
      </c>
      <c r="J295" s="7">
        <v>1272.1405600000001</v>
      </c>
      <c r="K295" s="17"/>
      <c r="L295" s="17">
        <f>SUM(J295:K295)</f>
        <v>1272.1405600000001</v>
      </c>
    </row>
    <row r="296" spans="1:12" ht="51.75" customHeight="1" outlineLevel="5">
      <c r="A296" s="163" t="s">
        <v>592</v>
      </c>
      <c r="B296" s="163"/>
      <c r="C296" s="164" t="s">
        <v>144</v>
      </c>
      <c r="D296" s="6">
        <f t="shared" ref="D296:L296" si="129">D297</f>
        <v>11534.2</v>
      </c>
      <c r="E296" s="6">
        <f t="shared" si="129"/>
        <v>4.5999999999999996</v>
      </c>
      <c r="F296" s="6">
        <f t="shared" si="129"/>
        <v>11538.800000000001</v>
      </c>
      <c r="G296" s="6">
        <f t="shared" si="129"/>
        <v>11449.3</v>
      </c>
      <c r="H296" s="6">
        <f t="shared" si="129"/>
        <v>0</v>
      </c>
      <c r="I296" s="6">
        <f t="shared" si="129"/>
        <v>11449.3</v>
      </c>
      <c r="J296" s="6">
        <f t="shared" si="129"/>
        <v>11449.3</v>
      </c>
      <c r="K296" s="6">
        <f t="shared" si="129"/>
        <v>0</v>
      </c>
      <c r="L296" s="6">
        <f t="shared" si="129"/>
        <v>11449.3</v>
      </c>
    </row>
    <row r="297" spans="1:12" ht="31.5" outlineLevel="7">
      <c r="A297" s="44" t="s">
        <v>592</v>
      </c>
      <c r="B297" s="44" t="s">
        <v>452</v>
      </c>
      <c r="C297" s="11" t="s">
        <v>453</v>
      </c>
      <c r="D297" s="7">
        <v>11534.2</v>
      </c>
      <c r="E297" s="161">
        <v>4.5999999999999996</v>
      </c>
      <c r="F297" s="161">
        <f>SUM(D297:E297)</f>
        <v>11538.800000000001</v>
      </c>
      <c r="G297" s="7">
        <v>11449.3</v>
      </c>
      <c r="H297" s="17"/>
      <c r="I297" s="17">
        <f>SUM(G297:H297)</f>
        <v>11449.3</v>
      </c>
      <c r="J297" s="7">
        <v>11449.3</v>
      </c>
      <c r="K297" s="17"/>
      <c r="L297" s="17">
        <f>SUM(J297:K297)</f>
        <v>11449.3</v>
      </c>
    </row>
    <row r="298" spans="1:12" ht="15.75" outlineLevel="4">
      <c r="A298" s="41" t="s">
        <v>593</v>
      </c>
      <c r="B298" s="41"/>
      <c r="C298" s="21" t="s">
        <v>580</v>
      </c>
      <c r="D298" s="16">
        <f t="shared" ref="D298:L298" si="130">D303+D299+D301</f>
        <v>2582.1229699999999</v>
      </c>
      <c r="E298" s="16">
        <f t="shared" si="130"/>
        <v>0</v>
      </c>
      <c r="F298" s="16">
        <f t="shared" si="130"/>
        <v>2582.1229699999999</v>
      </c>
      <c r="G298" s="16">
        <f t="shared" si="130"/>
        <v>10773.1</v>
      </c>
      <c r="H298" s="16">
        <f t="shared" si="130"/>
        <v>0</v>
      </c>
      <c r="I298" s="16">
        <f t="shared" si="130"/>
        <v>10773.1</v>
      </c>
      <c r="J298" s="16">
        <f t="shared" si="130"/>
        <v>19137.8</v>
      </c>
      <c r="K298" s="16">
        <f t="shared" si="130"/>
        <v>0</v>
      </c>
      <c r="L298" s="16">
        <f t="shared" si="130"/>
        <v>19137.8</v>
      </c>
    </row>
    <row r="299" spans="1:12" ht="47.25" outlineLevel="5">
      <c r="A299" s="43" t="s">
        <v>594</v>
      </c>
      <c r="B299" s="43"/>
      <c r="C299" s="10" t="s">
        <v>909</v>
      </c>
      <c r="D299" s="6">
        <f t="shared" ref="D299:L299" si="131">D300</f>
        <v>774.62297000000001</v>
      </c>
      <c r="E299" s="6">
        <f t="shared" si="131"/>
        <v>0</v>
      </c>
      <c r="F299" s="6">
        <f t="shared" si="131"/>
        <v>774.62297000000001</v>
      </c>
      <c r="G299" s="6">
        <f t="shared" si="131"/>
        <v>2486.1</v>
      </c>
      <c r="H299" s="6">
        <f t="shared" si="131"/>
        <v>0</v>
      </c>
      <c r="I299" s="6">
        <f t="shared" si="131"/>
        <v>2486.1</v>
      </c>
      <c r="J299" s="6">
        <f t="shared" si="131"/>
        <v>4208.7</v>
      </c>
      <c r="K299" s="6">
        <f t="shared" si="131"/>
        <v>0</v>
      </c>
      <c r="L299" s="6">
        <f t="shared" si="131"/>
        <v>4208.7</v>
      </c>
    </row>
    <row r="300" spans="1:12" ht="31.5" outlineLevel="7">
      <c r="A300" s="44" t="s">
        <v>594</v>
      </c>
      <c r="B300" s="44" t="s">
        <v>452</v>
      </c>
      <c r="C300" s="11" t="s">
        <v>453</v>
      </c>
      <c r="D300" s="7">
        <v>774.62297000000001</v>
      </c>
      <c r="E300" s="17"/>
      <c r="F300" s="17">
        <f>SUM(D300:E300)</f>
        <v>774.62297000000001</v>
      </c>
      <c r="G300" s="7">
        <v>2486.1</v>
      </c>
      <c r="H300" s="17"/>
      <c r="I300" s="17">
        <f>SUM(G300:H300)</f>
        <v>2486.1</v>
      </c>
      <c r="J300" s="7">
        <v>4208.7</v>
      </c>
      <c r="K300" s="17"/>
      <c r="L300" s="17">
        <f>SUM(J300:K300)</f>
        <v>4208.7</v>
      </c>
    </row>
    <row r="301" spans="1:12" ht="47.25" outlineLevel="7">
      <c r="A301" s="43" t="s">
        <v>594</v>
      </c>
      <c r="B301" s="43"/>
      <c r="C301" s="10" t="s">
        <v>16</v>
      </c>
      <c r="D301" s="6">
        <f t="shared" ref="D301:L303" si="132">D302</f>
        <v>1717.1</v>
      </c>
      <c r="E301" s="6">
        <f t="shared" si="132"/>
        <v>0</v>
      </c>
      <c r="F301" s="6">
        <f t="shared" si="132"/>
        <v>1717.1</v>
      </c>
      <c r="G301" s="6">
        <f t="shared" si="132"/>
        <v>7872.7</v>
      </c>
      <c r="H301" s="6">
        <f t="shared" si="132"/>
        <v>0</v>
      </c>
      <c r="I301" s="6">
        <f t="shared" si="132"/>
        <v>7872.7</v>
      </c>
      <c r="J301" s="6">
        <f t="shared" si="132"/>
        <v>14182.6</v>
      </c>
      <c r="K301" s="6">
        <f t="shared" si="132"/>
        <v>0</v>
      </c>
      <c r="L301" s="6">
        <f t="shared" si="132"/>
        <v>14182.6</v>
      </c>
    </row>
    <row r="302" spans="1:12" ht="31.5" outlineLevel="7">
      <c r="A302" s="44" t="s">
        <v>594</v>
      </c>
      <c r="B302" s="44" t="s">
        <v>452</v>
      </c>
      <c r="C302" s="11" t="s">
        <v>453</v>
      </c>
      <c r="D302" s="7">
        <v>1717.1</v>
      </c>
      <c r="E302" s="17"/>
      <c r="F302" s="17">
        <f>SUM(D302:E302)</f>
        <v>1717.1</v>
      </c>
      <c r="G302" s="7">
        <v>7872.7</v>
      </c>
      <c r="H302" s="17"/>
      <c r="I302" s="17">
        <f>SUM(G302:H302)</f>
        <v>7872.7</v>
      </c>
      <c r="J302" s="7">
        <v>14182.6</v>
      </c>
      <c r="K302" s="17"/>
      <c r="L302" s="17">
        <f>SUM(J302:K302)</f>
        <v>14182.6</v>
      </c>
    </row>
    <row r="303" spans="1:12" ht="47.25" outlineLevel="5">
      <c r="A303" s="43" t="s">
        <v>594</v>
      </c>
      <c r="B303" s="43"/>
      <c r="C303" s="10" t="s">
        <v>806</v>
      </c>
      <c r="D303" s="6">
        <f t="shared" si="132"/>
        <v>90.4</v>
      </c>
      <c r="E303" s="6">
        <f t="shared" si="132"/>
        <v>0</v>
      </c>
      <c r="F303" s="6">
        <f t="shared" si="132"/>
        <v>90.4</v>
      </c>
      <c r="G303" s="6">
        <f t="shared" si="132"/>
        <v>414.3</v>
      </c>
      <c r="H303" s="6">
        <f t="shared" si="132"/>
        <v>0</v>
      </c>
      <c r="I303" s="6">
        <f t="shared" si="132"/>
        <v>414.3</v>
      </c>
      <c r="J303" s="6">
        <f t="shared" si="132"/>
        <v>746.5</v>
      </c>
      <c r="K303" s="6">
        <f t="shared" si="132"/>
        <v>0</v>
      </c>
      <c r="L303" s="6">
        <f t="shared" si="132"/>
        <v>746.5</v>
      </c>
    </row>
    <row r="304" spans="1:12" ht="31.5" outlineLevel="7">
      <c r="A304" s="44" t="s">
        <v>594</v>
      </c>
      <c r="B304" s="44" t="s">
        <v>452</v>
      </c>
      <c r="C304" s="11" t="s">
        <v>453</v>
      </c>
      <c r="D304" s="7">
        <v>90.4</v>
      </c>
      <c r="E304" s="17"/>
      <c r="F304" s="17">
        <f>SUM(D304:E304)</f>
        <v>90.4</v>
      </c>
      <c r="G304" s="7">
        <v>414.3</v>
      </c>
      <c r="H304" s="17"/>
      <c r="I304" s="17">
        <f>SUM(G304:H304)</f>
        <v>414.3</v>
      </c>
      <c r="J304" s="7">
        <v>746.5</v>
      </c>
      <c r="K304" s="17"/>
      <c r="L304" s="17">
        <f>SUM(J304:K304)</f>
        <v>746.5</v>
      </c>
    </row>
    <row r="305" spans="1:12" ht="31.5" outlineLevel="4">
      <c r="A305" s="41" t="s">
        <v>595</v>
      </c>
      <c r="B305" s="41"/>
      <c r="C305" s="10" t="s">
        <v>826</v>
      </c>
      <c r="D305" s="6">
        <f t="shared" ref="D305:I305" si="133">D306+D308+D310</f>
        <v>33559.662149999996</v>
      </c>
      <c r="E305" s="6">
        <f t="shared" si="133"/>
        <v>6380.79439</v>
      </c>
      <c r="F305" s="6">
        <f t="shared" si="133"/>
        <v>39940.456539999999</v>
      </c>
      <c r="G305" s="6">
        <f t="shared" si="133"/>
        <v>4130.9399999999996</v>
      </c>
      <c r="H305" s="6">
        <f t="shared" si="133"/>
        <v>0</v>
      </c>
      <c r="I305" s="6">
        <f t="shared" si="133"/>
        <v>4130.9399999999996</v>
      </c>
      <c r="J305" s="6"/>
      <c r="K305" s="6">
        <f>K306+K308+K310</f>
        <v>0</v>
      </c>
      <c r="L305" s="6">
        <f>L306+L308+L310</f>
        <v>0</v>
      </c>
    </row>
    <row r="306" spans="1:12" ht="31.5" customHeight="1" outlineLevel="5">
      <c r="A306" s="163" t="s">
        <v>596</v>
      </c>
      <c r="B306" s="43"/>
      <c r="C306" s="164" t="s">
        <v>145</v>
      </c>
      <c r="D306" s="6">
        <f t="shared" ref="D306:I306" si="134">D307</f>
        <v>3355.9621499999998</v>
      </c>
      <c r="E306" s="171">
        <f t="shared" si="134"/>
        <v>638.07943999999998</v>
      </c>
      <c r="F306" s="171">
        <f t="shared" si="134"/>
        <v>3994.0415899999998</v>
      </c>
      <c r="G306" s="6">
        <f t="shared" si="134"/>
        <v>4130.9399999999996</v>
      </c>
      <c r="H306" s="6">
        <f t="shared" si="134"/>
        <v>0</v>
      </c>
      <c r="I306" s="6">
        <f t="shared" si="134"/>
        <v>4130.9399999999996</v>
      </c>
      <c r="J306" s="6"/>
      <c r="K306" s="6">
        <f>K307</f>
        <v>0</v>
      </c>
      <c r="L306" s="6">
        <f>L307</f>
        <v>0</v>
      </c>
    </row>
    <row r="307" spans="1:12" ht="31.5" outlineLevel="7">
      <c r="A307" s="44" t="s">
        <v>596</v>
      </c>
      <c r="B307" s="44" t="s">
        <v>452</v>
      </c>
      <c r="C307" s="11" t="s">
        <v>453</v>
      </c>
      <c r="D307" s="7">
        <v>3355.9621499999998</v>
      </c>
      <c r="E307" s="162">
        <v>638.07943999999998</v>
      </c>
      <c r="F307" s="162">
        <f>SUM(D307:E307)</f>
        <v>3994.0415899999998</v>
      </c>
      <c r="G307" s="7">
        <v>4130.9399999999996</v>
      </c>
      <c r="H307" s="17"/>
      <c r="I307" s="17">
        <f>SUM(G307:H307)</f>
        <v>4130.9399999999996</v>
      </c>
      <c r="J307" s="7"/>
      <c r="K307" s="17"/>
      <c r="L307" s="17">
        <f>SUM(J307:K307)</f>
        <v>0</v>
      </c>
    </row>
    <row r="308" spans="1:12" ht="31.5" outlineLevel="7">
      <c r="A308" s="163" t="s">
        <v>596</v>
      </c>
      <c r="B308" s="163"/>
      <c r="C308" s="164" t="s">
        <v>146</v>
      </c>
      <c r="D308" s="6">
        <f>D309</f>
        <v>28693.5</v>
      </c>
      <c r="E308" s="171">
        <f>E309</f>
        <v>5455.5792000000001</v>
      </c>
      <c r="F308" s="171">
        <f>F309</f>
        <v>34149.0792</v>
      </c>
      <c r="G308" s="6"/>
      <c r="H308" s="6">
        <f>H309</f>
        <v>0</v>
      </c>
      <c r="I308" s="6">
        <f>I309</f>
        <v>0</v>
      </c>
      <c r="J308" s="6"/>
      <c r="K308" s="6">
        <f>K309</f>
        <v>0</v>
      </c>
      <c r="L308" s="6">
        <f>L309</f>
        <v>0</v>
      </c>
    </row>
    <row r="309" spans="1:12" ht="31.5" outlineLevel="7">
      <c r="A309" s="44" t="s">
        <v>596</v>
      </c>
      <c r="B309" s="44" t="s">
        <v>452</v>
      </c>
      <c r="C309" s="11" t="s">
        <v>453</v>
      </c>
      <c r="D309" s="7">
        <v>28693.5</v>
      </c>
      <c r="E309" s="162">
        <v>5455.5792000000001</v>
      </c>
      <c r="F309" s="161">
        <f>SUM(D309:E309)</f>
        <v>34149.0792</v>
      </c>
      <c r="G309" s="7"/>
      <c r="H309" s="17"/>
      <c r="I309" s="17">
        <f>SUM(G309:H309)</f>
        <v>0</v>
      </c>
      <c r="J309" s="7"/>
      <c r="K309" s="17"/>
      <c r="L309" s="17">
        <f>SUM(J309:K309)</f>
        <v>0</v>
      </c>
    </row>
    <row r="310" spans="1:12" ht="31.5" outlineLevel="5">
      <c r="A310" s="163" t="s">
        <v>596</v>
      </c>
      <c r="B310" s="163"/>
      <c r="C310" s="164" t="s">
        <v>147</v>
      </c>
      <c r="D310" s="6">
        <f>D311</f>
        <v>1510.2</v>
      </c>
      <c r="E310" s="171">
        <f>E311</f>
        <v>287.13574999999997</v>
      </c>
      <c r="F310" s="171">
        <f>F311</f>
        <v>1797.33575</v>
      </c>
      <c r="G310" s="6"/>
      <c r="H310" s="6">
        <f>H311</f>
        <v>0</v>
      </c>
      <c r="I310" s="6">
        <f>I311</f>
        <v>0</v>
      </c>
      <c r="J310" s="6"/>
      <c r="K310" s="6">
        <f>K311</f>
        <v>0</v>
      </c>
      <c r="L310" s="6">
        <f>L311</f>
        <v>0</v>
      </c>
    </row>
    <row r="311" spans="1:12" ht="31.5" outlineLevel="7">
      <c r="A311" s="44" t="s">
        <v>596</v>
      </c>
      <c r="B311" s="44" t="s">
        <v>452</v>
      </c>
      <c r="C311" s="11" t="s">
        <v>453</v>
      </c>
      <c r="D311" s="7">
        <v>1510.2</v>
      </c>
      <c r="E311" s="162">
        <v>287.13574999999997</v>
      </c>
      <c r="F311" s="161">
        <f>SUM(D311:E311)</f>
        <v>1797.33575</v>
      </c>
      <c r="G311" s="7"/>
      <c r="H311" s="17"/>
      <c r="I311" s="17">
        <f>SUM(G311:H311)</f>
        <v>0</v>
      </c>
      <c r="J311" s="7"/>
      <c r="K311" s="17"/>
      <c r="L311" s="17">
        <f>SUM(J311:K311)</f>
        <v>0</v>
      </c>
    </row>
    <row r="312" spans="1:12" ht="15.75" outlineLevel="7">
      <c r="A312" s="43" t="s">
        <v>24</v>
      </c>
      <c r="B312" s="44"/>
      <c r="C312" s="10" t="s">
        <v>31</v>
      </c>
      <c r="D312" s="6">
        <f>D313+D315+D317</f>
        <v>773325.81</v>
      </c>
      <c r="E312" s="6">
        <f>E313+E315+E317</f>
        <v>0</v>
      </c>
      <c r="F312" s="6">
        <f>F313+F315+F317</f>
        <v>773325.81</v>
      </c>
      <c r="G312" s="6"/>
      <c r="H312" s="6">
        <f>H313+H315+H317</f>
        <v>0</v>
      </c>
      <c r="I312" s="6">
        <f>I313+I315+I317</f>
        <v>0</v>
      </c>
      <c r="J312" s="6"/>
      <c r="K312" s="6">
        <f>K313+K315+K317</f>
        <v>0</v>
      </c>
      <c r="L312" s="6">
        <f>L313+L315+L317</f>
        <v>0</v>
      </c>
    </row>
    <row r="313" spans="1:12" ht="47.25" outlineLevel="7">
      <c r="A313" s="43" t="s">
        <v>25</v>
      </c>
      <c r="B313" s="44"/>
      <c r="C313" s="10" t="s">
        <v>34</v>
      </c>
      <c r="D313" s="6">
        <f>D314</f>
        <v>9666.61</v>
      </c>
      <c r="E313" s="6">
        <f>E314</f>
        <v>0</v>
      </c>
      <c r="F313" s="6">
        <f>F314</f>
        <v>9666.61</v>
      </c>
      <c r="G313" s="6"/>
      <c r="H313" s="6">
        <f>H314</f>
        <v>0</v>
      </c>
      <c r="I313" s="6">
        <f>I314</f>
        <v>0</v>
      </c>
      <c r="J313" s="6"/>
      <c r="K313" s="6">
        <f>K314</f>
        <v>0</v>
      </c>
      <c r="L313" s="6">
        <f>L314</f>
        <v>0</v>
      </c>
    </row>
    <row r="314" spans="1:12" ht="31.5" outlineLevel="7">
      <c r="A314" s="44" t="s">
        <v>25</v>
      </c>
      <c r="B314" s="44" t="s">
        <v>452</v>
      </c>
      <c r="C314" s="11" t="s">
        <v>453</v>
      </c>
      <c r="D314" s="7">
        <v>9666.61</v>
      </c>
      <c r="E314" s="17"/>
      <c r="F314" s="17">
        <f>SUM(D314:E314)</f>
        <v>9666.61</v>
      </c>
      <c r="G314" s="7"/>
      <c r="H314" s="17"/>
      <c r="I314" s="17">
        <f>SUM(G314:H314)</f>
        <v>0</v>
      </c>
      <c r="J314" s="7"/>
      <c r="K314" s="17"/>
      <c r="L314" s="17">
        <f>SUM(J314:K314)</f>
        <v>0</v>
      </c>
    </row>
    <row r="315" spans="1:12" ht="47.25" outlineLevel="7">
      <c r="A315" s="43" t="s">
        <v>25</v>
      </c>
      <c r="B315" s="44"/>
      <c r="C315" s="10" t="s">
        <v>35</v>
      </c>
      <c r="D315" s="6">
        <f>D316</f>
        <v>190914.8</v>
      </c>
      <c r="E315" s="6">
        <f>E316</f>
        <v>0</v>
      </c>
      <c r="F315" s="6">
        <f>F316</f>
        <v>190914.8</v>
      </c>
      <c r="G315" s="6"/>
      <c r="H315" s="6">
        <f>H316</f>
        <v>0</v>
      </c>
      <c r="I315" s="6">
        <f>I316</f>
        <v>0</v>
      </c>
      <c r="J315" s="6"/>
      <c r="K315" s="6">
        <f>K316</f>
        <v>0</v>
      </c>
      <c r="L315" s="6">
        <f>L316</f>
        <v>0</v>
      </c>
    </row>
    <row r="316" spans="1:12" ht="31.5" outlineLevel="7">
      <c r="A316" s="44" t="s">
        <v>25</v>
      </c>
      <c r="B316" s="44" t="s">
        <v>452</v>
      </c>
      <c r="C316" s="11" t="s">
        <v>453</v>
      </c>
      <c r="D316" s="7">
        <v>190914.8</v>
      </c>
      <c r="E316" s="17"/>
      <c r="F316" s="17">
        <f>SUM(D316:E316)</f>
        <v>190914.8</v>
      </c>
      <c r="G316" s="7"/>
      <c r="H316" s="17"/>
      <c r="I316" s="17">
        <f>SUM(G316:H316)</f>
        <v>0</v>
      </c>
      <c r="J316" s="7"/>
      <c r="K316" s="17"/>
      <c r="L316" s="17">
        <f>SUM(J316:K316)</f>
        <v>0</v>
      </c>
    </row>
    <row r="317" spans="1:12" ht="47.25" outlineLevel="7">
      <c r="A317" s="43" t="s">
        <v>25</v>
      </c>
      <c r="B317" s="44"/>
      <c r="C317" s="10" t="s">
        <v>36</v>
      </c>
      <c r="D317" s="6">
        <f>D318</f>
        <v>572744.4</v>
      </c>
      <c r="E317" s="6">
        <f>E318</f>
        <v>0</v>
      </c>
      <c r="F317" s="6">
        <f>F318</f>
        <v>572744.4</v>
      </c>
      <c r="G317" s="6"/>
      <c r="H317" s="6">
        <f>H318</f>
        <v>0</v>
      </c>
      <c r="I317" s="6">
        <f>I318</f>
        <v>0</v>
      </c>
      <c r="J317" s="6"/>
      <c r="K317" s="6">
        <f>K318</f>
        <v>0</v>
      </c>
      <c r="L317" s="6">
        <f>L318</f>
        <v>0</v>
      </c>
    </row>
    <row r="318" spans="1:12" ht="31.5" outlineLevel="7">
      <c r="A318" s="44" t="s">
        <v>25</v>
      </c>
      <c r="B318" s="44" t="s">
        <v>452</v>
      </c>
      <c r="C318" s="11" t="s">
        <v>453</v>
      </c>
      <c r="D318" s="7">
        <v>572744.4</v>
      </c>
      <c r="E318" s="17"/>
      <c r="F318" s="17">
        <f>SUM(D318:E318)</f>
        <v>572744.4</v>
      </c>
      <c r="G318" s="7"/>
      <c r="H318" s="17"/>
      <c r="I318" s="17">
        <f>SUM(G318:H318)</f>
        <v>0</v>
      </c>
      <c r="J318" s="7"/>
      <c r="K318" s="17"/>
      <c r="L318" s="17">
        <f>SUM(J318:K318)</f>
        <v>0</v>
      </c>
    </row>
    <row r="319" spans="1:12" ht="47.25" outlineLevel="3">
      <c r="A319" s="41" t="s">
        <v>572</v>
      </c>
      <c r="B319" s="41"/>
      <c r="C319" s="21" t="s">
        <v>573</v>
      </c>
      <c r="D319" s="16">
        <f t="shared" ref="D319:L319" si="135">D320+D326+D336+D343</f>
        <v>242844.86588</v>
      </c>
      <c r="E319" s="16">
        <f t="shared" si="135"/>
        <v>-638.59292000000005</v>
      </c>
      <c r="F319" s="16">
        <f t="shared" si="135"/>
        <v>242206.27296</v>
      </c>
      <c r="G319" s="16">
        <f t="shared" si="135"/>
        <v>16166.36549</v>
      </c>
      <c r="H319" s="16">
        <f t="shared" si="135"/>
        <v>0</v>
      </c>
      <c r="I319" s="16">
        <f t="shared" si="135"/>
        <v>16166.36549</v>
      </c>
      <c r="J319" s="16">
        <f t="shared" si="135"/>
        <v>7964.2</v>
      </c>
      <c r="K319" s="16">
        <f t="shared" si="135"/>
        <v>0</v>
      </c>
      <c r="L319" s="16">
        <f t="shared" si="135"/>
        <v>7964.2</v>
      </c>
    </row>
    <row r="320" spans="1:12" ht="35.25" customHeight="1" outlineLevel="4">
      <c r="A320" s="41" t="s">
        <v>574</v>
      </c>
      <c r="B320" s="41"/>
      <c r="C320" s="21" t="s">
        <v>575</v>
      </c>
      <c r="D320" s="16">
        <f t="shared" ref="D320:L320" si="136">D321+D324</f>
        <v>10427.300000000001</v>
      </c>
      <c r="E320" s="16">
        <f t="shared" si="136"/>
        <v>-638.59292000000005</v>
      </c>
      <c r="F320" s="16">
        <f t="shared" si="136"/>
        <v>9788.7070800000001</v>
      </c>
      <c r="G320" s="16">
        <f t="shared" si="136"/>
        <v>4217.7</v>
      </c>
      <c r="H320" s="16">
        <f t="shared" si="136"/>
        <v>0</v>
      </c>
      <c r="I320" s="16">
        <f t="shared" si="136"/>
        <v>4217.7</v>
      </c>
      <c r="J320" s="16">
        <f t="shared" si="136"/>
        <v>4217.7</v>
      </c>
      <c r="K320" s="16">
        <f t="shared" si="136"/>
        <v>0</v>
      </c>
      <c r="L320" s="16">
        <f t="shared" si="136"/>
        <v>4217.7</v>
      </c>
    </row>
    <row r="321" spans="1:12" ht="49.5" customHeight="1" outlineLevel="5">
      <c r="A321" s="163" t="s">
        <v>576</v>
      </c>
      <c r="B321" s="163"/>
      <c r="C321" s="164" t="s">
        <v>577</v>
      </c>
      <c r="D321" s="6">
        <f t="shared" ref="D321:L321" si="137">D323+D322</f>
        <v>8709.6</v>
      </c>
      <c r="E321" s="6">
        <f t="shared" si="137"/>
        <v>-638.59292000000005</v>
      </c>
      <c r="F321" s="6">
        <f t="shared" si="137"/>
        <v>8071.0070800000003</v>
      </c>
      <c r="G321" s="6">
        <f t="shared" si="137"/>
        <v>2500</v>
      </c>
      <c r="H321" s="6">
        <f t="shared" si="137"/>
        <v>0</v>
      </c>
      <c r="I321" s="6">
        <f t="shared" si="137"/>
        <v>2500</v>
      </c>
      <c r="J321" s="6">
        <f t="shared" si="137"/>
        <v>2500</v>
      </c>
      <c r="K321" s="6">
        <f t="shared" si="137"/>
        <v>0</v>
      </c>
      <c r="L321" s="6">
        <f t="shared" si="137"/>
        <v>2500</v>
      </c>
    </row>
    <row r="322" spans="1:12" ht="32.25" customHeight="1" outlineLevel="5">
      <c r="A322" s="44" t="s">
        <v>576</v>
      </c>
      <c r="B322" s="44" t="s">
        <v>394</v>
      </c>
      <c r="C322" s="11" t="s">
        <v>395</v>
      </c>
      <c r="D322" s="7">
        <v>2500</v>
      </c>
      <c r="E322" s="17"/>
      <c r="F322" s="17">
        <f>SUM(D322:E322)</f>
        <v>2500</v>
      </c>
      <c r="G322" s="7">
        <v>2500</v>
      </c>
      <c r="H322" s="17"/>
      <c r="I322" s="17">
        <f>SUM(G322:H322)</f>
        <v>2500</v>
      </c>
      <c r="J322" s="7">
        <v>2500</v>
      </c>
      <c r="K322" s="17"/>
      <c r="L322" s="17">
        <f>SUM(J322:K322)</f>
        <v>2500</v>
      </c>
    </row>
    <row r="323" spans="1:12" ht="25.5" customHeight="1" outlineLevel="7">
      <c r="A323" s="44" t="s">
        <v>576</v>
      </c>
      <c r="B323" s="44" t="s">
        <v>402</v>
      </c>
      <c r="C323" s="11" t="s">
        <v>403</v>
      </c>
      <c r="D323" s="7">
        <v>6209.6</v>
      </c>
      <c r="E323" s="162">
        <v>-638.59292000000005</v>
      </c>
      <c r="F323" s="162">
        <f>SUM(D323:E323)</f>
        <v>5571.0070800000003</v>
      </c>
      <c r="G323" s="7"/>
      <c r="H323" s="17"/>
      <c r="I323" s="17">
        <f>SUM(G323:H323)</f>
        <v>0</v>
      </c>
      <c r="J323" s="7"/>
      <c r="K323" s="17"/>
      <c r="L323" s="17">
        <f>SUM(J323:K323)</f>
        <v>0</v>
      </c>
    </row>
    <row r="324" spans="1:12" ht="31.5" outlineLevel="5">
      <c r="A324" s="41" t="s">
        <v>578</v>
      </c>
      <c r="B324" s="41"/>
      <c r="C324" s="21" t="s">
        <v>579</v>
      </c>
      <c r="D324" s="16">
        <f t="shared" ref="D324:L324" si="138">D325</f>
        <v>1717.7</v>
      </c>
      <c r="E324" s="16">
        <f t="shared" si="138"/>
        <v>0</v>
      </c>
      <c r="F324" s="16">
        <f t="shared" si="138"/>
        <v>1717.7</v>
      </c>
      <c r="G324" s="16">
        <f t="shared" si="138"/>
        <v>1717.7</v>
      </c>
      <c r="H324" s="16">
        <f t="shared" si="138"/>
        <v>0</v>
      </c>
      <c r="I324" s="16">
        <f t="shared" si="138"/>
        <v>1717.7</v>
      </c>
      <c r="J324" s="16">
        <f t="shared" si="138"/>
        <v>1717.7</v>
      </c>
      <c r="K324" s="16">
        <f t="shared" si="138"/>
        <v>0</v>
      </c>
      <c r="L324" s="16">
        <f t="shared" si="138"/>
        <v>1717.7</v>
      </c>
    </row>
    <row r="325" spans="1:12" ht="31.5" outlineLevel="5">
      <c r="A325" s="42" t="s">
        <v>578</v>
      </c>
      <c r="B325" s="44" t="s">
        <v>452</v>
      </c>
      <c r="C325" s="13" t="s">
        <v>809</v>
      </c>
      <c r="D325" s="7">
        <v>1717.7</v>
      </c>
      <c r="E325" s="17"/>
      <c r="F325" s="17">
        <f>SUM(D325:E325)</f>
        <v>1717.7</v>
      </c>
      <c r="G325" s="7">
        <v>1717.7</v>
      </c>
      <c r="H325" s="17"/>
      <c r="I325" s="17">
        <f>SUM(G325:H325)</f>
        <v>1717.7</v>
      </c>
      <c r="J325" s="7">
        <v>1717.7</v>
      </c>
      <c r="K325" s="17"/>
      <c r="L325" s="17">
        <f>SUM(J325:K325)</f>
        <v>1717.7</v>
      </c>
    </row>
    <row r="326" spans="1:12" ht="31.5" outlineLevel="7">
      <c r="A326" s="41" t="s">
        <v>815</v>
      </c>
      <c r="B326" s="42"/>
      <c r="C326" s="21" t="s">
        <v>813</v>
      </c>
      <c r="D326" s="16">
        <f t="shared" ref="D326:L326" si="139">D327+D334+D330+D332</f>
        <v>232209.2</v>
      </c>
      <c r="E326" s="16">
        <f t="shared" si="139"/>
        <v>0</v>
      </c>
      <c r="F326" s="16">
        <f t="shared" si="139"/>
        <v>232209.2</v>
      </c>
      <c r="G326" s="16">
        <f t="shared" si="139"/>
        <v>3746.5</v>
      </c>
      <c r="H326" s="16">
        <f t="shared" si="139"/>
        <v>0</v>
      </c>
      <c r="I326" s="16">
        <f t="shared" si="139"/>
        <v>3746.5</v>
      </c>
      <c r="J326" s="16">
        <f t="shared" si="139"/>
        <v>3746.5</v>
      </c>
      <c r="K326" s="16">
        <f t="shared" si="139"/>
        <v>0</v>
      </c>
      <c r="L326" s="16">
        <f t="shared" si="139"/>
        <v>3746.5</v>
      </c>
    </row>
    <row r="327" spans="1:12" s="69" customFormat="1" ht="31.5" outlineLevel="7">
      <c r="A327" s="43" t="s">
        <v>816</v>
      </c>
      <c r="B327" s="43"/>
      <c r="C327" s="10" t="s">
        <v>333</v>
      </c>
      <c r="D327" s="6">
        <f t="shared" ref="D327:L327" si="140">D328+D329</f>
        <v>9746.5</v>
      </c>
      <c r="E327" s="6">
        <f t="shared" si="140"/>
        <v>0</v>
      </c>
      <c r="F327" s="6">
        <f t="shared" si="140"/>
        <v>9746.5</v>
      </c>
      <c r="G327" s="6">
        <f t="shared" si="140"/>
        <v>3746.5</v>
      </c>
      <c r="H327" s="6">
        <f t="shared" si="140"/>
        <v>0</v>
      </c>
      <c r="I327" s="6">
        <f t="shared" si="140"/>
        <v>3746.5</v>
      </c>
      <c r="J327" s="6">
        <f t="shared" si="140"/>
        <v>3746.5</v>
      </c>
      <c r="K327" s="6">
        <f t="shared" si="140"/>
        <v>0</v>
      </c>
      <c r="L327" s="6">
        <f t="shared" si="140"/>
        <v>3746.5</v>
      </c>
    </row>
    <row r="328" spans="1:12" ht="33.75" customHeight="1" outlineLevel="7">
      <c r="A328" s="44" t="s">
        <v>816</v>
      </c>
      <c r="B328" s="44" t="s">
        <v>452</v>
      </c>
      <c r="C328" s="13" t="s">
        <v>809</v>
      </c>
      <c r="D328" s="7">
        <v>7000</v>
      </c>
      <c r="E328" s="17"/>
      <c r="F328" s="17">
        <f>SUM(D328:E328)</f>
        <v>7000</v>
      </c>
      <c r="G328" s="7"/>
      <c r="H328" s="17"/>
      <c r="I328" s="17">
        <f>SUM(G328:H328)</f>
        <v>0</v>
      </c>
      <c r="J328" s="7"/>
      <c r="K328" s="17"/>
      <c r="L328" s="17">
        <f>SUM(J328:K328)</f>
        <v>0</v>
      </c>
    </row>
    <row r="329" spans="1:12" ht="33.75" customHeight="1" outlineLevel="7">
      <c r="A329" s="44" t="s">
        <v>816</v>
      </c>
      <c r="B329" s="44" t="s">
        <v>402</v>
      </c>
      <c r="C329" s="11" t="s">
        <v>403</v>
      </c>
      <c r="D329" s="7">
        <v>2746.5</v>
      </c>
      <c r="E329" s="17"/>
      <c r="F329" s="17">
        <f>SUM(D329:E329)</f>
        <v>2746.5</v>
      </c>
      <c r="G329" s="7">
        <v>3746.5</v>
      </c>
      <c r="H329" s="17"/>
      <c r="I329" s="17">
        <f>SUM(G329:H329)</f>
        <v>3746.5</v>
      </c>
      <c r="J329" s="7">
        <v>3746.5</v>
      </c>
      <c r="K329" s="17"/>
      <c r="L329" s="17">
        <f>SUM(J329:K329)</f>
        <v>3746.5</v>
      </c>
    </row>
    <row r="330" spans="1:12" ht="45.75" customHeight="1" outlineLevel="7">
      <c r="A330" s="43" t="s">
        <v>149</v>
      </c>
      <c r="B330" s="43"/>
      <c r="C330" s="10" t="s">
        <v>251</v>
      </c>
      <c r="D330" s="16">
        <f>D331</f>
        <v>166847</v>
      </c>
      <c r="E330" s="16">
        <f>E331</f>
        <v>0</v>
      </c>
      <c r="F330" s="16">
        <f>F331</f>
        <v>166847</v>
      </c>
      <c r="G330" s="16"/>
      <c r="H330" s="16">
        <f>H331</f>
        <v>0</v>
      </c>
      <c r="I330" s="16">
        <f>I331</f>
        <v>0</v>
      </c>
      <c r="J330" s="16"/>
      <c r="K330" s="16">
        <f>K331</f>
        <v>0</v>
      </c>
      <c r="L330" s="16">
        <f>L331</f>
        <v>0</v>
      </c>
    </row>
    <row r="331" spans="1:12" ht="33.75" customHeight="1" outlineLevel="7">
      <c r="A331" s="44" t="s">
        <v>149</v>
      </c>
      <c r="B331" s="44" t="s">
        <v>402</v>
      </c>
      <c r="C331" s="13" t="s">
        <v>809</v>
      </c>
      <c r="D331" s="7">
        <v>166847</v>
      </c>
      <c r="E331" s="17"/>
      <c r="F331" s="17">
        <f>SUM(D331:E331)</f>
        <v>166847</v>
      </c>
      <c r="G331" s="7"/>
      <c r="H331" s="17"/>
      <c r="I331" s="17">
        <f>SUM(G331:H331)</f>
        <v>0</v>
      </c>
      <c r="J331" s="7"/>
      <c r="K331" s="17"/>
      <c r="L331" s="17">
        <f>SUM(J331:K331)</f>
        <v>0</v>
      </c>
    </row>
    <row r="332" spans="1:12" ht="33.75" customHeight="1" outlineLevel="7">
      <c r="A332" s="43" t="s">
        <v>148</v>
      </c>
      <c r="B332" s="43"/>
      <c r="C332" s="10" t="s">
        <v>62</v>
      </c>
      <c r="D332" s="16">
        <f>D333</f>
        <v>18520</v>
      </c>
      <c r="E332" s="16">
        <f>E333</f>
        <v>0</v>
      </c>
      <c r="F332" s="16">
        <f>F333</f>
        <v>18520</v>
      </c>
      <c r="G332" s="16"/>
      <c r="H332" s="16">
        <f>H333</f>
        <v>0</v>
      </c>
      <c r="I332" s="16">
        <f>I333</f>
        <v>0</v>
      </c>
      <c r="J332" s="16"/>
      <c r="K332" s="16">
        <f>K333</f>
        <v>0</v>
      </c>
      <c r="L332" s="16">
        <f>L333</f>
        <v>0</v>
      </c>
    </row>
    <row r="333" spans="1:12" ht="33.75" customHeight="1" outlineLevel="7">
      <c r="A333" s="44" t="s">
        <v>148</v>
      </c>
      <c r="B333" s="44" t="s">
        <v>402</v>
      </c>
      <c r="C333" s="13" t="s">
        <v>809</v>
      </c>
      <c r="D333" s="7">
        <v>18520</v>
      </c>
      <c r="E333" s="17"/>
      <c r="F333" s="17">
        <f>SUM(D333:E333)</f>
        <v>18520</v>
      </c>
      <c r="G333" s="7"/>
      <c r="H333" s="17"/>
      <c r="I333" s="17">
        <f>SUM(G333:H333)</f>
        <v>0</v>
      </c>
      <c r="J333" s="7"/>
      <c r="K333" s="17"/>
      <c r="L333" s="17">
        <f>SUM(J333:K333)</f>
        <v>0</v>
      </c>
    </row>
    <row r="334" spans="1:12" ht="45.75" customHeight="1" outlineLevel="7">
      <c r="A334" s="43" t="s">
        <v>148</v>
      </c>
      <c r="B334" s="43"/>
      <c r="C334" s="10" t="s">
        <v>112</v>
      </c>
      <c r="D334" s="16">
        <f>D335</f>
        <v>37095.699999999997</v>
      </c>
      <c r="E334" s="16">
        <f>E335</f>
        <v>0</v>
      </c>
      <c r="F334" s="16">
        <f>F335</f>
        <v>37095.699999999997</v>
      </c>
      <c r="G334" s="16"/>
      <c r="H334" s="16">
        <f>H335</f>
        <v>0</v>
      </c>
      <c r="I334" s="16">
        <f>I335</f>
        <v>0</v>
      </c>
      <c r="J334" s="16"/>
      <c r="K334" s="16">
        <f>K335</f>
        <v>0</v>
      </c>
      <c r="L334" s="16">
        <f>L335</f>
        <v>0</v>
      </c>
    </row>
    <row r="335" spans="1:12" ht="33.75" customHeight="1" outlineLevel="7">
      <c r="A335" s="44" t="s">
        <v>148</v>
      </c>
      <c r="B335" s="44" t="s">
        <v>402</v>
      </c>
      <c r="C335" s="13" t="s">
        <v>809</v>
      </c>
      <c r="D335" s="7">
        <v>37095.699999999997</v>
      </c>
      <c r="E335" s="17"/>
      <c r="F335" s="17">
        <f>SUM(D335:E335)</f>
        <v>37095.699999999997</v>
      </c>
      <c r="G335" s="7"/>
      <c r="H335" s="17"/>
      <c r="I335" s="17">
        <f>SUM(G335:H335)</f>
        <v>0</v>
      </c>
      <c r="J335" s="7"/>
      <c r="K335" s="17"/>
      <c r="L335" s="17">
        <f>SUM(J335:K335)</f>
        <v>0</v>
      </c>
    </row>
    <row r="336" spans="1:12" ht="24" customHeight="1" outlineLevel="7">
      <c r="A336" s="41" t="s">
        <v>841</v>
      </c>
      <c r="B336" s="41"/>
      <c r="C336" s="21" t="s">
        <v>580</v>
      </c>
      <c r="D336" s="16">
        <f t="shared" ref="D336:I337" si="141">D337</f>
        <v>208.36588</v>
      </c>
      <c r="E336" s="16">
        <f t="shared" si="141"/>
        <v>0</v>
      </c>
      <c r="F336" s="16">
        <f t="shared" si="141"/>
        <v>208.36588</v>
      </c>
      <c r="G336" s="16">
        <f t="shared" si="141"/>
        <v>202.43949000000001</v>
      </c>
      <c r="H336" s="16">
        <f t="shared" si="141"/>
        <v>0</v>
      </c>
      <c r="I336" s="16">
        <f t="shared" si="141"/>
        <v>202.43949000000001</v>
      </c>
      <c r="J336" s="16"/>
      <c r="K336" s="16">
        <f>K337</f>
        <v>0</v>
      </c>
      <c r="L336" s="16">
        <f>L337</f>
        <v>0</v>
      </c>
    </row>
    <row r="337" spans="1:12" ht="46.5" customHeight="1" outlineLevel="7">
      <c r="A337" s="43" t="s">
        <v>122</v>
      </c>
      <c r="B337" s="43"/>
      <c r="C337" s="10" t="s">
        <v>121</v>
      </c>
      <c r="D337" s="6">
        <f t="shared" si="141"/>
        <v>208.36588</v>
      </c>
      <c r="E337" s="6">
        <f t="shared" si="141"/>
        <v>0</v>
      </c>
      <c r="F337" s="6">
        <f t="shared" si="141"/>
        <v>208.36588</v>
      </c>
      <c r="G337" s="6">
        <f t="shared" si="141"/>
        <v>202.43949000000001</v>
      </c>
      <c r="H337" s="6">
        <f t="shared" si="141"/>
        <v>0</v>
      </c>
      <c r="I337" s="6">
        <f t="shared" si="141"/>
        <v>202.43949000000001</v>
      </c>
      <c r="J337" s="6"/>
      <c r="K337" s="6">
        <f>K338</f>
        <v>0</v>
      </c>
      <c r="L337" s="6">
        <f>L338</f>
        <v>0</v>
      </c>
    </row>
    <row r="338" spans="1:12" ht="35.25" customHeight="1" outlineLevel="7">
      <c r="A338" s="44" t="s">
        <v>122</v>
      </c>
      <c r="B338" s="42" t="s">
        <v>496</v>
      </c>
      <c r="C338" s="22" t="s">
        <v>497</v>
      </c>
      <c r="D338" s="7">
        <f t="shared" ref="D338:I338" si="142">D340+D341+D342</f>
        <v>208.36588</v>
      </c>
      <c r="E338" s="7">
        <f t="shared" si="142"/>
        <v>0</v>
      </c>
      <c r="F338" s="7">
        <f t="shared" si="142"/>
        <v>208.36588</v>
      </c>
      <c r="G338" s="7">
        <f t="shared" si="142"/>
        <v>202.43949000000001</v>
      </c>
      <c r="H338" s="7">
        <f t="shared" si="142"/>
        <v>0</v>
      </c>
      <c r="I338" s="7">
        <f t="shared" si="142"/>
        <v>202.43949000000001</v>
      </c>
      <c r="J338" s="7"/>
      <c r="K338" s="7">
        <f>K340+K341+K342</f>
        <v>0</v>
      </c>
      <c r="L338" s="7">
        <f>L340+L341+L342</f>
        <v>0</v>
      </c>
    </row>
    <row r="339" spans="1:12" ht="21" customHeight="1" outlineLevel="7">
      <c r="A339" s="44"/>
      <c r="B339" s="44"/>
      <c r="C339" s="140" t="s">
        <v>825</v>
      </c>
      <c r="D339" s="7"/>
      <c r="E339" s="7"/>
      <c r="F339" s="7"/>
      <c r="G339" s="7"/>
      <c r="H339" s="7"/>
      <c r="I339" s="7"/>
      <c r="J339" s="7"/>
      <c r="K339" s="7"/>
      <c r="L339" s="7"/>
    </row>
    <row r="340" spans="1:12" ht="48.75" customHeight="1" outlineLevel="7">
      <c r="A340" s="44"/>
      <c r="B340" s="44"/>
      <c r="C340" s="13" t="s">
        <v>123</v>
      </c>
      <c r="D340" s="7">
        <v>208.36588</v>
      </c>
      <c r="E340" s="17"/>
      <c r="F340" s="17">
        <f>SUM(D340:E340)</f>
        <v>208.36588</v>
      </c>
      <c r="G340" s="7"/>
      <c r="H340" s="17"/>
      <c r="I340" s="17">
        <f>SUM(G340:H340)</f>
        <v>0</v>
      </c>
      <c r="J340" s="7"/>
      <c r="K340" s="17"/>
      <c r="L340" s="17">
        <f>SUM(J340:K340)</f>
        <v>0</v>
      </c>
    </row>
    <row r="341" spans="1:12" ht="35.25" customHeight="1" outlineLevel="7">
      <c r="A341" s="44"/>
      <c r="B341" s="44"/>
      <c r="C341" s="13" t="s">
        <v>124</v>
      </c>
      <c r="D341" s="7"/>
      <c r="E341" s="7"/>
      <c r="F341" s="7"/>
      <c r="G341" s="7">
        <v>84.09836</v>
      </c>
      <c r="H341" s="17"/>
      <c r="I341" s="17">
        <f>SUM(G341:H341)</f>
        <v>84.09836</v>
      </c>
      <c r="J341" s="7"/>
      <c r="K341" s="7"/>
      <c r="L341" s="7"/>
    </row>
    <row r="342" spans="1:12" ht="35.25" customHeight="1" outlineLevel="7">
      <c r="A342" s="44"/>
      <c r="B342" s="44"/>
      <c r="C342" s="13" t="s">
        <v>125</v>
      </c>
      <c r="D342" s="7"/>
      <c r="E342" s="7"/>
      <c r="F342" s="7"/>
      <c r="G342" s="7">
        <v>118.34113000000001</v>
      </c>
      <c r="H342" s="17"/>
      <c r="I342" s="17">
        <f>SUM(G342:H342)</f>
        <v>118.34113000000001</v>
      </c>
      <c r="J342" s="7"/>
      <c r="K342" s="7"/>
      <c r="L342" s="7"/>
    </row>
    <row r="343" spans="1:12" ht="35.25" customHeight="1" outlineLevel="7">
      <c r="A343" s="43" t="s">
        <v>126</v>
      </c>
      <c r="B343" s="44"/>
      <c r="C343" s="10" t="s">
        <v>120</v>
      </c>
      <c r="D343" s="6"/>
      <c r="E343" s="6"/>
      <c r="F343" s="6"/>
      <c r="G343" s="6">
        <f>G344+G346</f>
        <v>7999.7259999999997</v>
      </c>
      <c r="H343" s="6">
        <f>H344+H346</f>
        <v>0</v>
      </c>
      <c r="I343" s="6">
        <f>I344+I346</f>
        <v>7999.7259999999997</v>
      </c>
      <c r="J343" s="6"/>
      <c r="K343" s="6"/>
      <c r="L343" s="6"/>
    </row>
    <row r="344" spans="1:12" ht="35.25" customHeight="1" outlineLevel="7">
      <c r="A344" s="43" t="s">
        <v>128</v>
      </c>
      <c r="B344" s="43"/>
      <c r="C344" s="10" t="s">
        <v>127</v>
      </c>
      <c r="D344" s="6"/>
      <c r="E344" s="6"/>
      <c r="F344" s="6"/>
      <c r="G344" s="6">
        <f>G345</f>
        <v>1999.9314999999999</v>
      </c>
      <c r="H344" s="6">
        <f>H345</f>
        <v>0</v>
      </c>
      <c r="I344" s="6">
        <f>I345</f>
        <v>1999.9314999999999</v>
      </c>
      <c r="J344" s="6"/>
      <c r="K344" s="6"/>
      <c r="L344" s="6"/>
    </row>
    <row r="345" spans="1:12" ht="35.25" customHeight="1" outlineLevel="7">
      <c r="A345" s="44" t="s">
        <v>128</v>
      </c>
      <c r="B345" s="44" t="s">
        <v>452</v>
      </c>
      <c r="C345" s="11" t="s">
        <v>453</v>
      </c>
      <c r="D345" s="7"/>
      <c r="E345" s="7"/>
      <c r="F345" s="7"/>
      <c r="G345" s="7">
        <v>1999.9314999999999</v>
      </c>
      <c r="H345" s="17"/>
      <c r="I345" s="17">
        <f>SUM(G345:H345)</f>
        <v>1999.9314999999999</v>
      </c>
      <c r="J345" s="7"/>
      <c r="K345" s="7"/>
      <c r="L345" s="7"/>
    </row>
    <row r="346" spans="1:12" ht="35.25" customHeight="1" outlineLevel="7">
      <c r="A346" s="43" t="s">
        <v>128</v>
      </c>
      <c r="B346" s="44"/>
      <c r="C346" s="10" t="s">
        <v>129</v>
      </c>
      <c r="D346" s="6"/>
      <c r="E346" s="6"/>
      <c r="F346" s="6"/>
      <c r="G346" s="6">
        <f>G347</f>
        <v>5999.7945</v>
      </c>
      <c r="H346" s="6">
        <f>H347</f>
        <v>0</v>
      </c>
      <c r="I346" s="6">
        <f>I347</f>
        <v>5999.7945</v>
      </c>
      <c r="J346" s="6"/>
      <c r="K346" s="6"/>
      <c r="L346" s="6"/>
    </row>
    <row r="347" spans="1:12" ht="35.25" customHeight="1" outlineLevel="7">
      <c r="A347" s="44" t="s">
        <v>128</v>
      </c>
      <c r="B347" s="44" t="s">
        <v>452</v>
      </c>
      <c r="C347" s="11" t="s">
        <v>453</v>
      </c>
      <c r="D347" s="7"/>
      <c r="E347" s="7"/>
      <c r="F347" s="7"/>
      <c r="G347" s="7">
        <v>5999.7945</v>
      </c>
      <c r="H347" s="17"/>
      <c r="I347" s="17">
        <f>SUM(G347:H347)</f>
        <v>5999.7945</v>
      </c>
      <c r="J347" s="7"/>
      <c r="K347" s="7"/>
      <c r="L347" s="7"/>
    </row>
    <row r="348" spans="1:12" ht="31.5" outlineLevel="3">
      <c r="A348" s="41" t="s">
        <v>536</v>
      </c>
      <c r="B348" s="41"/>
      <c r="C348" s="21" t="s">
        <v>537</v>
      </c>
      <c r="D348" s="16">
        <f t="shared" ref="D348:L348" si="143">D349+D354+D363</f>
        <v>248739</v>
      </c>
      <c r="E348" s="16">
        <f t="shared" si="143"/>
        <v>0</v>
      </c>
      <c r="F348" s="16">
        <f t="shared" si="143"/>
        <v>248739</v>
      </c>
      <c r="G348" s="16">
        <f t="shared" si="143"/>
        <v>348782.32199999999</v>
      </c>
      <c r="H348" s="16">
        <f t="shared" si="143"/>
        <v>0</v>
      </c>
      <c r="I348" s="16">
        <f t="shared" si="143"/>
        <v>348782.32199999999</v>
      </c>
      <c r="J348" s="16">
        <f t="shared" si="143"/>
        <v>231481.8</v>
      </c>
      <c r="K348" s="16">
        <f t="shared" si="143"/>
        <v>0</v>
      </c>
      <c r="L348" s="16">
        <f t="shared" si="143"/>
        <v>231481.8</v>
      </c>
    </row>
    <row r="349" spans="1:12" ht="31.5" outlineLevel="4">
      <c r="A349" s="41" t="s">
        <v>538</v>
      </c>
      <c r="B349" s="41"/>
      <c r="C349" s="21" t="s">
        <v>539</v>
      </c>
      <c r="D349" s="16">
        <f t="shared" ref="D349:L349" si="144">D350+D352</f>
        <v>157421.1</v>
      </c>
      <c r="E349" s="16">
        <f t="shared" si="144"/>
        <v>0</v>
      </c>
      <c r="F349" s="16">
        <f t="shared" si="144"/>
        <v>157421.1</v>
      </c>
      <c r="G349" s="16">
        <f t="shared" si="144"/>
        <v>157726.1</v>
      </c>
      <c r="H349" s="16">
        <f t="shared" si="144"/>
        <v>0</v>
      </c>
      <c r="I349" s="16">
        <f t="shared" si="144"/>
        <v>157726.1</v>
      </c>
      <c r="J349" s="16">
        <f t="shared" si="144"/>
        <v>157726.1</v>
      </c>
      <c r="K349" s="16">
        <f t="shared" si="144"/>
        <v>0</v>
      </c>
      <c r="L349" s="16">
        <f t="shared" si="144"/>
        <v>157726.1</v>
      </c>
    </row>
    <row r="350" spans="1:12" ht="15.75" outlineLevel="5">
      <c r="A350" s="41" t="s">
        <v>540</v>
      </c>
      <c r="B350" s="41"/>
      <c r="C350" s="21" t="s">
        <v>541</v>
      </c>
      <c r="D350" s="16">
        <f t="shared" ref="D350:L350" si="145">D351</f>
        <v>122811.8</v>
      </c>
      <c r="E350" s="16">
        <f t="shared" si="145"/>
        <v>0</v>
      </c>
      <c r="F350" s="16">
        <f t="shared" si="145"/>
        <v>122811.8</v>
      </c>
      <c r="G350" s="16">
        <f t="shared" si="145"/>
        <v>123116.8</v>
      </c>
      <c r="H350" s="16">
        <f t="shared" si="145"/>
        <v>0</v>
      </c>
      <c r="I350" s="16">
        <f t="shared" si="145"/>
        <v>123116.8</v>
      </c>
      <c r="J350" s="16">
        <f t="shared" si="145"/>
        <v>123116.8</v>
      </c>
      <c r="K350" s="16">
        <f t="shared" si="145"/>
        <v>0</v>
      </c>
      <c r="L350" s="16">
        <f t="shared" si="145"/>
        <v>123116.8</v>
      </c>
    </row>
    <row r="351" spans="1:12" ht="31.5" outlineLevel="7">
      <c r="A351" s="42" t="s">
        <v>540</v>
      </c>
      <c r="B351" s="42" t="s">
        <v>452</v>
      </c>
      <c r="C351" s="22" t="s">
        <v>453</v>
      </c>
      <c r="D351" s="7">
        <f>123116.8-305</f>
        <v>122811.8</v>
      </c>
      <c r="E351" s="17"/>
      <c r="F351" s="17">
        <f>SUM(D351:E351)</f>
        <v>122811.8</v>
      </c>
      <c r="G351" s="17">
        <v>123116.8</v>
      </c>
      <c r="H351" s="17"/>
      <c r="I351" s="17">
        <f>SUM(G351:H351)</f>
        <v>123116.8</v>
      </c>
      <c r="J351" s="17">
        <v>123116.8</v>
      </c>
      <c r="K351" s="17"/>
      <c r="L351" s="17">
        <f>SUM(J351:K351)</f>
        <v>123116.8</v>
      </c>
    </row>
    <row r="352" spans="1:12" ht="15.75" outlineLevel="5">
      <c r="A352" s="41" t="s">
        <v>597</v>
      </c>
      <c r="B352" s="41"/>
      <c r="C352" s="21" t="s">
        <v>598</v>
      </c>
      <c r="D352" s="16">
        <f t="shared" ref="D352:L352" si="146">D353</f>
        <v>34609.300000000003</v>
      </c>
      <c r="E352" s="16">
        <f t="shared" si="146"/>
        <v>0</v>
      </c>
      <c r="F352" s="16">
        <f t="shared" si="146"/>
        <v>34609.300000000003</v>
      </c>
      <c r="G352" s="16">
        <f t="shared" si="146"/>
        <v>34609.300000000003</v>
      </c>
      <c r="H352" s="16">
        <f t="shared" si="146"/>
        <v>0</v>
      </c>
      <c r="I352" s="16">
        <f t="shared" si="146"/>
        <v>34609.300000000003</v>
      </c>
      <c r="J352" s="16">
        <f t="shared" si="146"/>
        <v>34609.300000000003</v>
      </c>
      <c r="K352" s="16">
        <f t="shared" si="146"/>
        <v>0</v>
      </c>
      <c r="L352" s="16">
        <f t="shared" si="146"/>
        <v>34609.300000000003</v>
      </c>
    </row>
    <row r="353" spans="1:12" ht="31.5" outlineLevel="7">
      <c r="A353" s="42" t="s">
        <v>597</v>
      </c>
      <c r="B353" s="42" t="s">
        <v>452</v>
      </c>
      <c r="C353" s="22" t="s">
        <v>453</v>
      </c>
      <c r="D353" s="17">
        <v>34609.300000000003</v>
      </c>
      <c r="E353" s="17"/>
      <c r="F353" s="17">
        <f>SUM(D353:E353)</f>
        <v>34609.300000000003</v>
      </c>
      <c r="G353" s="17">
        <v>34609.300000000003</v>
      </c>
      <c r="H353" s="17"/>
      <c r="I353" s="17">
        <f>SUM(G353:H353)</f>
        <v>34609.300000000003</v>
      </c>
      <c r="J353" s="17">
        <v>34609.300000000003</v>
      </c>
      <c r="K353" s="17"/>
      <c r="L353" s="17">
        <f>SUM(J353:K353)</f>
        <v>34609.300000000003</v>
      </c>
    </row>
    <row r="354" spans="1:12" ht="34.5" customHeight="1" outlineLevel="4">
      <c r="A354" s="41" t="s">
        <v>542</v>
      </c>
      <c r="B354" s="41"/>
      <c r="C354" s="21" t="s">
        <v>967</v>
      </c>
      <c r="D354" s="16">
        <f t="shared" ref="D354:L354" si="147">D357+D360+D355</f>
        <v>91317.9</v>
      </c>
      <c r="E354" s="16">
        <f t="shared" si="147"/>
        <v>0</v>
      </c>
      <c r="F354" s="16">
        <f t="shared" si="147"/>
        <v>91317.9</v>
      </c>
      <c r="G354" s="16">
        <f t="shared" si="147"/>
        <v>168834</v>
      </c>
      <c r="H354" s="16">
        <f t="shared" si="147"/>
        <v>0</v>
      </c>
      <c r="I354" s="16">
        <f t="shared" si="147"/>
        <v>168834</v>
      </c>
      <c r="J354" s="16">
        <f t="shared" si="147"/>
        <v>73755.7</v>
      </c>
      <c r="K354" s="16">
        <f t="shared" si="147"/>
        <v>0</v>
      </c>
      <c r="L354" s="16">
        <f t="shared" si="147"/>
        <v>73755.7</v>
      </c>
    </row>
    <row r="355" spans="1:12" ht="34.5" customHeight="1" outlineLevel="4">
      <c r="A355" s="41" t="s">
        <v>175</v>
      </c>
      <c r="B355" s="41"/>
      <c r="C355" s="21" t="s">
        <v>176</v>
      </c>
      <c r="D355" s="16">
        <f>D356</f>
        <v>305</v>
      </c>
      <c r="E355" s="16">
        <f>E356</f>
        <v>0</v>
      </c>
      <c r="F355" s="16">
        <f>F356</f>
        <v>305</v>
      </c>
      <c r="G355" s="16"/>
      <c r="H355" s="16">
        <f>H356</f>
        <v>0</v>
      </c>
      <c r="I355" s="16">
        <f>I356</f>
        <v>0</v>
      </c>
      <c r="J355" s="16"/>
      <c r="K355" s="16">
        <f>K356</f>
        <v>0</v>
      </c>
      <c r="L355" s="16">
        <f>L356</f>
        <v>0</v>
      </c>
    </row>
    <row r="356" spans="1:12" ht="34.5" customHeight="1" outlineLevel="4">
      <c r="A356" s="42" t="s">
        <v>175</v>
      </c>
      <c r="B356" s="42" t="s">
        <v>452</v>
      </c>
      <c r="C356" s="22" t="s">
        <v>453</v>
      </c>
      <c r="D356" s="17">
        <v>305</v>
      </c>
      <c r="E356" s="17"/>
      <c r="F356" s="17">
        <f>SUM(D356:E356)</f>
        <v>305</v>
      </c>
      <c r="G356" s="17"/>
      <c r="H356" s="17"/>
      <c r="I356" s="17">
        <f>SUM(G356:H356)</f>
        <v>0</v>
      </c>
      <c r="J356" s="17"/>
      <c r="K356" s="17"/>
      <c r="L356" s="17">
        <f>SUM(J356:K356)</f>
        <v>0</v>
      </c>
    </row>
    <row r="357" spans="1:12" ht="63.75" customHeight="1" outlineLevel="5">
      <c r="A357" s="41" t="s">
        <v>543</v>
      </c>
      <c r="B357" s="41"/>
      <c r="C357" s="21" t="s">
        <v>802</v>
      </c>
      <c r="D357" s="6">
        <f t="shared" ref="D357:L357" si="148">D359+D358</f>
        <v>23286.9</v>
      </c>
      <c r="E357" s="6">
        <f t="shared" si="148"/>
        <v>0</v>
      </c>
      <c r="F357" s="6">
        <f t="shared" si="148"/>
        <v>23286.9</v>
      </c>
      <c r="G357" s="6">
        <f t="shared" si="148"/>
        <v>102391.8</v>
      </c>
      <c r="H357" s="6">
        <f t="shared" si="148"/>
        <v>0</v>
      </c>
      <c r="I357" s="6">
        <f t="shared" si="148"/>
        <v>102391.8</v>
      </c>
      <c r="J357" s="6">
        <f t="shared" si="148"/>
        <v>7313.5</v>
      </c>
      <c r="K357" s="6">
        <f t="shared" si="148"/>
        <v>0</v>
      </c>
      <c r="L357" s="6">
        <f t="shared" si="148"/>
        <v>7313.5</v>
      </c>
    </row>
    <row r="358" spans="1:12" ht="30.75" customHeight="1" outlineLevel="5">
      <c r="A358" s="42" t="s">
        <v>543</v>
      </c>
      <c r="B358" s="42" t="s">
        <v>496</v>
      </c>
      <c r="C358" s="22" t="s">
        <v>497</v>
      </c>
      <c r="D358" s="7">
        <v>20211.900000000001</v>
      </c>
      <c r="E358" s="17"/>
      <c r="F358" s="17">
        <f>SUM(D358:E358)</f>
        <v>20211.900000000001</v>
      </c>
      <c r="G358" s="7">
        <v>95078.3</v>
      </c>
      <c r="H358" s="17"/>
      <c r="I358" s="17">
        <f>SUM(G358:H358)</f>
        <v>95078.3</v>
      </c>
      <c r="J358" s="6"/>
      <c r="K358" s="17"/>
      <c r="L358" s="17">
        <f>SUM(J358:K358)</f>
        <v>0</v>
      </c>
    </row>
    <row r="359" spans="1:12" ht="31.5" outlineLevel="7">
      <c r="A359" s="42" t="s">
        <v>543</v>
      </c>
      <c r="B359" s="42" t="s">
        <v>452</v>
      </c>
      <c r="C359" s="22" t="s">
        <v>453</v>
      </c>
      <c r="D359" s="7">
        <v>3075</v>
      </c>
      <c r="E359" s="17"/>
      <c r="F359" s="17">
        <f>SUM(D359:E359)</f>
        <v>3075</v>
      </c>
      <c r="G359" s="7">
        <v>7313.5</v>
      </c>
      <c r="H359" s="17"/>
      <c r="I359" s="17">
        <f>SUM(G359:H359)</f>
        <v>7313.5</v>
      </c>
      <c r="J359" s="7">
        <v>7313.5</v>
      </c>
      <c r="K359" s="17"/>
      <c r="L359" s="17">
        <f>SUM(J359:K359)</f>
        <v>7313.5</v>
      </c>
    </row>
    <row r="360" spans="1:12" ht="63" outlineLevel="5">
      <c r="A360" s="41" t="s">
        <v>543</v>
      </c>
      <c r="B360" s="41"/>
      <c r="C360" s="21" t="s">
        <v>805</v>
      </c>
      <c r="D360" s="6">
        <f t="shared" ref="D360:L360" si="149">D362+D361</f>
        <v>67726</v>
      </c>
      <c r="E360" s="6">
        <f t="shared" si="149"/>
        <v>0</v>
      </c>
      <c r="F360" s="6">
        <f t="shared" si="149"/>
        <v>67726</v>
      </c>
      <c r="G360" s="6">
        <f t="shared" si="149"/>
        <v>66442.2</v>
      </c>
      <c r="H360" s="6">
        <f t="shared" si="149"/>
        <v>0</v>
      </c>
      <c r="I360" s="6">
        <f t="shared" si="149"/>
        <v>66442.2</v>
      </c>
      <c r="J360" s="6">
        <f t="shared" si="149"/>
        <v>66442.2</v>
      </c>
      <c r="K360" s="6">
        <f t="shared" si="149"/>
        <v>0</v>
      </c>
      <c r="L360" s="6">
        <f t="shared" si="149"/>
        <v>66442.2</v>
      </c>
    </row>
    <row r="361" spans="1:12" ht="31.5" outlineLevel="5">
      <c r="A361" s="42" t="s">
        <v>543</v>
      </c>
      <c r="B361" s="42" t="s">
        <v>496</v>
      </c>
      <c r="C361" s="22" t="s">
        <v>497</v>
      </c>
      <c r="D361" s="7">
        <v>40058.800000000003</v>
      </c>
      <c r="E361" s="17"/>
      <c r="F361" s="17">
        <f>SUM(D361:E361)</f>
        <v>40058.800000000003</v>
      </c>
      <c r="G361" s="7">
        <v>31152.5</v>
      </c>
      <c r="H361" s="17"/>
      <c r="I361" s="17">
        <f>SUM(G361:H361)</f>
        <v>31152.5</v>
      </c>
      <c r="J361" s="7"/>
      <c r="K361" s="17"/>
      <c r="L361" s="17">
        <f>SUM(J361:K361)</f>
        <v>0</v>
      </c>
    </row>
    <row r="362" spans="1:12" ht="31.5" outlineLevel="7">
      <c r="A362" s="42" t="s">
        <v>543</v>
      </c>
      <c r="B362" s="42" t="s">
        <v>452</v>
      </c>
      <c r="C362" s="22" t="s">
        <v>453</v>
      </c>
      <c r="D362" s="7">
        <v>27667.200000000001</v>
      </c>
      <c r="E362" s="17"/>
      <c r="F362" s="17">
        <f>SUM(D362:E362)</f>
        <v>27667.200000000001</v>
      </c>
      <c r="G362" s="7">
        <v>35289.699999999997</v>
      </c>
      <c r="H362" s="17"/>
      <c r="I362" s="17">
        <f>SUM(G362:H362)</f>
        <v>35289.699999999997</v>
      </c>
      <c r="J362" s="7">
        <v>66442.2</v>
      </c>
      <c r="K362" s="17"/>
      <c r="L362" s="17">
        <f>SUM(J362:K362)</f>
        <v>66442.2</v>
      </c>
    </row>
    <row r="363" spans="1:12" ht="31.5" outlineLevel="7">
      <c r="A363" s="43" t="s">
        <v>117</v>
      </c>
      <c r="B363" s="44"/>
      <c r="C363" s="10" t="s">
        <v>120</v>
      </c>
      <c r="D363" s="6"/>
      <c r="E363" s="6"/>
      <c r="F363" s="6"/>
      <c r="G363" s="6">
        <f>G364+G366</f>
        <v>22222.222000000002</v>
      </c>
      <c r="H363" s="6">
        <f>H364+H366</f>
        <v>0</v>
      </c>
      <c r="I363" s="6">
        <f>I364+I366</f>
        <v>22222.222000000002</v>
      </c>
      <c r="J363" s="6"/>
      <c r="K363" s="6"/>
      <c r="L363" s="6"/>
    </row>
    <row r="364" spans="1:12" ht="31.5" outlineLevel="7">
      <c r="A364" s="43" t="s">
        <v>119</v>
      </c>
      <c r="B364" s="43"/>
      <c r="C364" s="10" t="s">
        <v>118</v>
      </c>
      <c r="D364" s="6"/>
      <c r="E364" s="6"/>
      <c r="F364" s="6"/>
      <c r="G364" s="6">
        <f>G365</f>
        <v>2222.2222000000002</v>
      </c>
      <c r="H364" s="6">
        <f>H365</f>
        <v>0</v>
      </c>
      <c r="I364" s="6">
        <f>I365</f>
        <v>2222.2222000000002</v>
      </c>
      <c r="J364" s="6"/>
      <c r="K364" s="6"/>
      <c r="L364" s="6"/>
    </row>
    <row r="365" spans="1:12" ht="31.5" outlineLevel="7">
      <c r="A365" s="44" t="s">
        <v>119</v>
      </c>
      <c r="B365" s="44" t="s">
        <v>452</v>
      </c>
      <c r="C365" s="11" t="s">
        <v>453</v>
      </c>
      <c r="D365" s="7"/>
      <c r="E365" s="7"/>
      <c r="F365" s="7"/>
      <c r="G365" s="7">
        <v>2222.2222000000002</v>
      </c>
      <c r="H365" s="17"/>
      <c r="I365" s="17">
        <f>SUM(G365:H365)</f>
        <v>2222.2222000000002</v>
      </c>
      <c r="J365" s="7"/>
      <c r="K365" s="7"/>
      <c r="L365" s="7"/>
    </row>
    <row r="366" spans="1:12" ht="31.5" outlineLevel="7">
      <c r="A366" s="43" t="s">
        <v>119</v>
      </c>
      <c r="B366" s="43"/>
      <c r="C366" s="10" t="s">
        <v>130</v>
      </c>
      <c r="D366" s="6"/>
      <c r="E366" s="6"/>
      <c r="F366" s="6"/>
      <c r="G366" s="6">
        <f>G367</f>
        <v>19999.999800000001</v>
      </c>
      <c r="H366" s="6">
        <f>H367</f>
        <v>0</v>
      </c>
      <c r="I366" s="6">
        <f>I367</f>
        <v>19999.999800000001</v>
      </c>
      <c r="J366" s="6"/>
      <c r="K366" s="6"/>
      <c r="L366" s="6"/>
    </row>
    <row r="367" spans="1:12" ht="31.5" outlineLevel="7">
      <c r="A367" s="44" t="s">
        <v>119</v>
      </c>
      <c r="B367" s="44" t="s">
        <v>452</v>
      </c>
      <c r="C367" s="11" t="s">
        <v>453</v>
      </c>
      <c r="D367" s="6"/>
      <c r="E367" s="6"/>
      <c r="F367" s="6"/>
      <c r="G367" s="7">
        <v>19999.999800000001</v>
      </c>
      <c r="H367" s="17"/>
      <c r="I367" s="17">
        <f>SUM(G367:H367)</f>
        <v>19999.999800000001</v>
      </c>
      <c r="J367" s="6"/>
      <c r="K367" s="6"/>
      <c r="L367" s="6"/>
    </row>
    <row r="368" spans="1:12" ht="31.5" outlineLevel="3">
      <c r="A368" s="41" t="s">
        <v>556</v>
      </c>
      <c r="B368" s="41"/>
      <c r="C368" s="21" t="s">
        <v>557</v>
      </c>
      <c r="D368" s="16">
        <f t="shared" ref="D368:L368" si="150">D369+D382</f>
        <v>119039.84</v>
      </c>
      <c r="E368" s="16">
        <f t="shared" si="150"/>
        <v>-904.3</v>
      </c>
      <c r="F368" s="16">
        <f t="shared" si="150"/>
        <v>118135.54000000001</v>
      </c>
      <c r="G368" s="16">
        <f t="shared" si="150"/>
        <v>29414.739999999998</v>
      </c>
      <c r="H368" s="16">
        <f t="shared" si="150"/>
        <v>0</v>
      </c>
      <c r="I368" s="16">
        <f t="shared" si="150"/>
        <v>29414.739999999998</v>
      </c>
      <c r="J368" s="16">
        <f t="shared" si="150"/>
        <v>20414.739999999998</v>
      </c>
      <c r="K368" s="16">
        <f t="shared" si="150"/>
        <v>0</v>
      </c>
      <c r="L368" s="16">
        <f t="shared" si="150"/>
        <v>20414.739999999998</v>
      </c>
    </row>
    <row r="369" spans="1:15" ht="24" customHeight="1" outlineLevel="4">
      <c r="A369" s="41" t="s">
        <v>558</v>
      </c>
      <c r="B369" s="41"/>
      <c r="C369" s="21" t="s">
        <v>559</v>
      </c>
      <c r="D369" s="16">
        <f t="shared" ref="D369:L369" si="151">D370+D373+D376+D378+D380</f>
        <v>47121.24</v>
      </c>
      <c r="E369" s="16">
        <f t="shared" si="151"/>
        <v>-904.3</v>
      </c>
      <c r="F369" s="16">
        <f t="shared" si="151"/>
        <v>46216.94</v>
      </c>
      <c r="G369" s="16">
        <f t="shared" si="151"/>
        <v>29414.739999999998</v>
      </c>
      <c r="H369" s="16">
        <f t="shared" si="151"/>
        <v>0</v>
      </c>
      <c r="I369" s="16">
        <f t="shared" si="151"/>
        <v>29414.739999999998</v>
      </c>
      <c r="J369" s="16">
        <f t="shared" si="151"/>
        <v>20414.739999999998</v>
      </c>
      <c r="K369" s="16">
        <f t="shared" si="151"/>
        <v>0</v>
      </c>
      <c r="L369" s="16">
        <f t="shared" si="151"/>
        <v>20414.739999999998</v>
      </c>
    </row>
    <row r="370" spans="1:15" ht="31.5" outlineLevel="5">
      <c r="A370" s="41" t="s">
        <v>560</v>
      </c>
      <c r="B370" s="41"/>
      <c r="C370" s="21" t="s">
        <v>561</v>
      </c>
      <c r="D370" s="16">
        <f t="shared" ref="D370:L370" si="152">D372+D371</f>
        <v>3187.1</v>
      </c>
      <c r="E370" s="16">
        <f t="shared" si="152"/>
        <v>0</v>
      </c>
      <c r="F370" s="16">
        <f t="shared" si="152"/>
        <v>3187.1</v>
      </c>
      <c r="G370" s="16">
        <f t="shared" si="152"/>
        <v>3187.1</v>
      </c>
      <c r="H370" s="16">
        <f t="shared" si="152"/>
        <v>0</v>
      </c>
      <c r="I370" s="16">
        <f t="shared" si="152"/>
        <v>3187.1</v>
      </c>
      <c r="J370" s="16">
        <f t="shared" si="152"/>
        <v>3187.1</v>
      </c>
      <c r="K370" s="16">
        <f t="shared" si="152"/>
        <v>0</v>
      </c>
      <c r="L370" s="16">
        <f t="shared" si="152"/>
        <v>3187.1</v>
      </c>
    </row>
    <row r="371" spans="1:15" ht="31.5" outlineLevel="5">
      <c r="A371" s="42" t="s">
        <v>560</v>
      </c>
      <c r="B371" s="42" t="s">
        <v>394</v>
      </c>
      <c r="C371" s="22" t="s">
        <v>395</v>
      </c>
      <c r="D371" s="17">
        <v>300</v>
      </c>
      <c r="E371" s="17"/>
      <c r="F371" s="17">
        <f>SUM(D371:E371)</f>
        <v>300</v>
      </c>
      <c r="G371" s="17">
        <v>300</v>
      </c>
      <c r="H371" s="17"/>
      <c r="I371" s="17">
        <f>SUM(G371:H371)</f>
        <v>300</v>
      </c>
      <c r="J371" s="17">
        <v>300</v>
      </c>
      <c r="K371" s="17"/>
      <c r="L371" s="17">
        <f>SUM(J371:K371)</f>
        <v>300</v>
      </c>
    </row>
    <row r="372" spans="1:15" ht="18" customHeight="1" outlineLevel="7">
      <c r="A372" s="42" t="s">
        <v>560</v>
      </c>
      <c r="B372" s="42" t="s">
        <v>402</v>
      </c>
      <c r="C372" s="22" t="s">
        <v>403</v>
      </c>
      <c r="D372" s="7">
        <v>2887.1</v>
      </c>
      <c r="E372" s="17"/>
      <c r="F372" s="17">
        <f>SUM(D372:E372)</f>
        <v>2887.1</v>
      </c>
      <c r="G372" s="7">
        <v>2887.1</v>
      </c>
      <c r="H372" s="17"/>
      <c r="I372" s="17">
        <f>SUM(G372:H372)</f>
        <v>2887.1</v>
      </c>
      <c r="J372" s="7">
        <v>2887.1</v>
      </c>
      <c r="K372" s="17"/>
      <c r="L372" s="17">
        <f>SUM(J372:K372)</f>
        <v>2887.1</v>
      </c>
    </row>
    <row r="373" spans="1:15" ht="15.75" outlineLevel="5">
      <c r="A373" s="41" t="s">
        <v>562</v>
      </c>
      <c r="B373" s="41"/>
      <c r="C373" s="21" t="s">
        <v>824</v>
      </c>
      <c r="D373" s="16">
        <f t="shared" ref="D373:L373" si="153">D374+D375</f>
        <v>23727.64</v>
      </c>
      <c r="E373" s="16">
        <f t="shared" si="153"/>
        <v>0</v>
      </c>
      <c r="F373" s="16">
        <f t="shared" si="153"/>
        <v>23727.64</v>
      </c>
      <c r="G373" s="16">
        <f t="shared" si="153"/>
        <v>24727.64</v>
      </c>
      <c r="H373" s="16">
        <f t="shared" si="153"/>
        <v>0</v>
      </c>
      <c r="I373" s="16">
        <f t="shared" si="153"/>
        <v>24727.64</v>
      </c>
      <c r="J373" s="16">
        <f t="shared" si="153"/>
        <v>15727.64</v>
      </c>
      <c r="K373" s="16">
        <f t="shared" si="153"/>
        <v>0</v>
      </c>
      <c r="L373" s="16">
        <f t="shared" si="153"/>
        <v>15727.64</v>
      </c>
    </row>
    <row r="374" spans="1:15" ht="31.5" outlineLevel="7">
      <c r="A374" s="42" t="s">
        <v>562</v>
      </c>
      <c r="B374" s="42" t="s">
        <v>394</v>
      </c>
      <c r="C374" s="22" t="s">
        <v>395</v>
      </c>
      <c r="D374" s="7">
        <f>1550+11244.1</f>
        <v>12794.1</v>
      </c>
      <c r="E374" s="17"/>
      <c r="F374" s="17">
        <f>SUM(D374:E374)</f>
        <v>12794.1</v>
      </c>
      <c r="G374" s="7">
        <f>1550+11244.1</f>
        <v>12794.1</v>
      </c>
      <c r="H374" s="17"/>
      <c r="I374" s="17">
        <f>SUM(G374:H374)</f>
        <v>12794.1</v>
      </c>
      <c r="J374" s="7">
        <f>1550+11244.1</f>
        <v>12794.1</v>
      </c>
      <c r="K374" s="17"/>
      <c r="L374" s="17">
        <f>SUM(J374:K374)</f>
        <v>12794.1</v>
      </c>
    </row>
    <row r="375" spans="1:15" ht="31.5" outlineLevel="7">
      <c r="A375" s="42" t="s">
        <v>562</v>
      </c>
      <c r="B375" s="42" t="s">
        <v>452</v>
      </c>
      <c r="C375" s="22" t="s">
        <v>453</v>
      </c>
      <c r="D375" s="7">
        <v>10933.54</v>
      </c>
      <c r="E375" s="17"/>
      <c r="F375" s="17">
        <f>SUM(D375:E375)</f>
        <v>10933.54</v>
      </c>
      <c r="G375" s="7">
        <v>11933.54</v>
      </c>
      <c r="H375" s="17"/>
      <c r="I375" s="17">
        <f>SUM(G375:H375)</f>
        <v>11933.54</v>
      </c>
      <c r="J375" s="7">
        <v>2933.54</v>
      </c>
      <c r="K375" s="17"/>
      <c r="L375" s="17">
        <f>SUM(J375:K375)</f>
        <v>2933.54</v>
      </c>
    </row>
    <row r="376" spans="1:15" ht="31.5" outlineLevel="5">
      <c r="A376" s="41" t="s">
        <v>563</v>
      </c>
      <c r="B376" s="41"/>
      <c r="C376" s="21" t="s">
        <v>829</v>
      </c>
      <c r="D376" s="16">
        <f t="shared" ref="D376:L376" si="154">D377</f>
        <v>1500</v>
      </c>
      <c r="E376" s="16">
        <f t="shared" si="154"/>
        <v>0</v>
      </c>
      <c r="F376" s="16">
        <f t="shared" si="154"/>
        <v>1500</v>
      </c>
      <c r="G376" s="16">
        <f t="shared" si="154"/>
        <v>1500</v>
      </c>
      <c r="H376" s="16">
        <f t="shared" si="154"/>
        <v>0</v>
      </c>
      <c r="I376" s="16">
        <f t="shared" si="154"/>
        <v>1500</v>
      </c>
      <c r="J376" s="16">
        <f t="shared" si="154"/>
        <v>1500</v>
      </c>
      <c r="K376" s="16">
        <f t="shared" si="154"/>
        <v>0</v>
      </c>
      <c r="L376" s="16">
        <f t="shared" si="154"/>
        <v>1500</v>
      </c>
    </row>
    <row r="377" spans="1:15" ht="31.5" outlineLevel="7">
      <c r="A377" s="42" t="s">
        <v>563</v>
      </c>
      <c r="B377" s="42" t="s">
        <v>394</v>
      </c>
      <c r="C377" s="22" t="s">
        <v>395</v>
      </c>
      <c r="D377" s="7">
        <v>1500</v>
      </c>
      <c r="E377" s="17"/>
      <c r="F377" s="17">
        <f>SUM(D377:E377)</f>
        <v>1500</v>
      </c>
      <c r="G377" s="7">
        <v>1500</v>
      </c>
      <c r="H377" s="17"/>
      <c r="I377" s="17">
        <f>SUM(G377:H377)</f>
        <v>1500</v>
      </c>
      <c r="J377" s="7">
        <v>1500</v>
      </c>
      <c r="K377" s="17"/>
      <c r="L377" s="17">
        <f>SUM(J377:K377)</f>
        <v>1500</v>
      </c>
    </row>
    <row r="378" spans="1:15" ht="31.5" outlineLevel="7">
      <c r="A378" s="43" t="s">
        <v>846</v>
      </c>
      <c r="B378" s="43"/>
      <c r="C378" s="10" t="s">
        <v>963</v>
      </c>
      <c r="D378" s="6">
        <f>D379</f>
        <v>2141</v>
      </c>
      <c r="E378" s="6">
        <f>E379</f>
        <v>0</v>
      </c>
      <c r="F378" s="6">
        <f>F379</f>
        <v>2141</v>
      </c>
      <c r="G378" s="6"/>
      <c r="H378" s="6">
        <f>H379</f>
        <v>0</v>
      </c>
      <c r="I378" s="6">
        <f>I379</f>
        <v>0</v>
      </c>
      <c r="J378" s="6"/>
      <c r="K378" s="6">
        <f>K379</f>
        <v>0</v>
      </c>
      <c r="L378" s="6">
        <f>L379</f>
        <v>0</v>
      </c>
    </row>
    <row r="379" spans="1:15" ht="31.5" outlineLevel="7">
      <c r="A379" s="44" t="s">
        <v>846</v>
      </c>
      <c r="B379" s="44" t="s">
        <v>452</v>
      </c>
      <c r="C379" s="11" t="s">
        <v>453</v>
      </c>
      <c r="D379" s="7">
        <v>2141</v>
      </c>
      <c r="E379" s="17"/>
      <c r="F379" s="17">
        <f>SUM(D379:E379)</f>
        <v>2141</v>
      </c>
      <c r="G379" s="8"/>
      <c r="H379" s="17"/>
      <c r="I379" s="17">
        <f>SUM(G379:H379)</f>
        <v>0</v>
      </c>
      <c r="J379" s="8"/>
      <c r="K379" s="17"/>
      <c r="L379" s="17">
        <f>SUM(J379:K379)</f>
        <v>0</v>
      </c>
    </row>
    <row r="380" spans="1:15" ht="78.75" outlineLevel="7">
      <c r="A380" s="163" t="s">
        <v>309</v>
      </c>
      <c r="B380" s="163"/>
      <c r="C380" s="166" t="s">
        <v>310</v>
      </c>
      <c r="D380" s="6">
        <f>D381</f>
        <v>16565.5</v>
      </c>
      <c r="E380" s="171">
        <f>E381</f>
        <v>-904.3</v>
      </c>
      <c r="F380" s="171">
        <f>F381</f>
        <v>15661.2</v>
      </c>
      <c r="G380" s="6"/>
      <c r="H380" s="6">
        <f>H381</f>
        <v>0</v>
      </c>
      <c r="I380" s="6">
        <f>I381</f>
        <v>0</v>
      </c>
      <c r="J380" s="6"/>
      <c r="K380" s="6">
        <f>K381</f>
        <v>0</v>
      </c>
      <c r="L380" s="6">
        <f>L381</f>
        <v>0</v>
      </c>
      <c r="M380" s="153"/>
      <c r="N380" s="153"/>
      <c r="O380" s="153"/>
    </row>
    <row r="381" spans="1:15" ht="31.5" outlineLevel="7">
      <c r="A381" s="165" t="s">
        <v>309</v>
      </c>
      <c r="B381" s="44" t="s">
        <v>496</v>
      </c>
      <c r="C381" s="11" t="s">
        <v>497</v>
      </c>
      <c r="D381" s="7">
        <v>16565.5</v>
      </c>
      <c r="E381" s="161">
        <v>-904.3</v>
      </c>
      <c r="F381" s="161">
        <f>SUM(D381:E381)</f>
        <v>15661.2</v>
      </c>
      <c r="G381" s="7"/>
      <c r="H381" s="17"/>
      <c r="I381" s="17">
        <f>SUM(G381:H381)</f>
        <v>0</v>
      </c>
      <c r="J381" s="7"/>
      <c r="K381" s="17"/>
      <c r="L381" s="17">
        <f>SUM(J381:K381)</f>
        <v>0</v>
      </c>
      <c r="M381" s="154"/>
      <c r="N381" s="154"/>
      <c r="O381" s="154"/>
    </row>
    <row r="382" spans="1:15" ht="35.25" customHeight="1" outlineLevel="4">
      <c r="A382" s="41" t="s">
        <v>564</v>
      </c>
      <c r="B382" s="41"/>
      <c r="C382" s="21" t="s">
        <v>565</v>
      </c>
      <c r="D382" s="16">
        <f>D383+D385</f>
        <v>71918.600000000006</v>
      </c>
      <c r="E382" s="16">
        <f>E383+E385</f>
        <v>0</v>
      </c>
      <c r="F382" s="16">
        <f>F383+F385</f>
        <v>71918.600000000006</v>
      </c>
      <c r="G382" s="16"/>
      <c r="H382" s="16">
        <f>H383+H385</f>
        <v>0</v>
      </c>
      <c r="I382" s="16">
        <f>I383+I385</f>
        <v>0</v>
      </c>
      <c r="J382" s="16"/>
      <c r="K382" s="16">
        <f>K383+K385</f>
        <v>0</v>
      </c>
      <c r="L382" s="16">
        <f>L383+L385</f>
        <v>0</v>
      </c>
    </row>
    <row r="383" spans="1:15" ht="31.5" outlineLevel="5">
      <c r="A383" s="41" t="s">
        <v>566</v>
      </c>
      <c r="B383" s="41"/>
      <c r="C383" s="21" t="s">
        <v>567</v>
      </c>
      <c r="D383" s="16">
        <f>D384</f>
        <v>49283.3</v>
      </c>
      <c r="E383" s="16">
        <f>E384</f>
        <v>0</v>
      </c>
      <c r="F383" s="16">
        <f>F384</f>
        <v>49283.3</v>
      </c>
      <c r="G383" s="16"/>
      <c r="H383" s="16">
        <f>H384</f>
        <v>0</v>
      </c>
      <c r="I383" s="16">
        <f>I384</f>
        <v>0</v>
      </c>
      <c r="J383" s="16"/>
      <c r="K383" s="16">
        <f>K384</f>
        <v>0</v>
      </c>
      <c r="L383" s="16">
        <f>L384</f>
        <v>0</v>
      </c>
    </row>
    <row r="384" spans="1:15" ht="31.5" outlineLevel="7">
      <c r="A384" s="42" t="s">
        <v>566</v>
      </c>
      <c r="B384" s="42" t="s">
        <v>496</v>
      </c>
      <c r="C384" s="22" t="s">
        <v>497</v>
      </c>
      <c r="D384" s="17">
        <v>49283.3</v>
      </c>
      <c r="E384" s="17"/>
      <c r="F384" s="17">
        <f>SUM(D384:E384)</f>
        <v>49283.3</v>
      </c>
      <c r="G384" s="17"/>
      <c r="H384" s="17"/>
      <c r="I384" s="17">
        <f>SUM(G384:H384)</f>
        <v>0</v>
      </c>
      <c r="J384" s="17"/>
      <c r="K384" s="17"/>
      <c r="L384" s="17">
        <f>SUM(J384:K384)</f>
        <v>0</v>
      </c>
    </row>
    <row r="385" spans="1:12" ht="31.5" outlineLevel="5">
      <c r="A385" s="41" t="s">
        <v>568</v>
      </c>
      <c r="B385" s="41"/>
      <c r="C385" s="21" t="s">
        <v>569</v>
      </c>
      <c r="D385" s="16">
        <f>D386</f>
        <v>22635.3</v>
      </c>
      <c r="E385" s="16">
        <f>E386</f>
        <v>0</v>
      </c>
      <c r="F385" s="16">
        <f>F386</f>
        <v>22635.3</v>
      </c>
      <c r="G385" s="16"/>
      <c r="H385" s="16">
        <f>H386</f>
        <v>0</v>
      </c>
      <c r="I385" s="16">
        <f>I386</f>
        <v>0</v>
      </c>
      <c r="J385" s="16"/>
      <c r="K385" s="16">
        <f>K386</f>
        <v>0</v>
      </c>
      <c r="L385" s="16">
        <f>L386</f>
        <v>0</v>
      </c>
    </row>
    <row r="386" spans="1:12" ht="31.5" outlineLevel="7">
      <c r="A386" s="42" t="s">
        <v>568</v>
      </c>
      <c r="B386" s="42" t="s">
        <v>496</v>
      </c>
      <c r="C386" s="22" t="s">
        <v>497</v>
      </c>
      <c r="D386" s="17">
        <v>22635.3</v>
      </c>
      <c r="E386" s="17"/>
      <c r="F386" s="17">
        <f>SUM(D386:E386)</f>
        <v>22635.3</v>
      </c>
      <c r="G386" s="17"/>
      <c r="H386" s="17"/>
      <c r="I386" s="17">
        <f>SUM(G386:H386)</f>
        <v>0</v>
      </c>
      <c r="J386" s="17"/>
      <c r="K386" s="17"/>
      <c r="L386" s="17">
        <f>SUM(J386:K386)</f>
        <v>0</v>
      </c>
    </row>
    <row r="387" spans="1:12" ht="35.25" customHeight="1" outlineLevel="3">
      <c r="A387" s="41" t="s">
        <v>655</v>
      </c>
      <c r="B387" s="41"/>
      <c r="C387" s="21" t="s">
        <v>656</v>
      </c>
      <c r="D387" s="16">
        <f t="shared" ref="D387:L389" si="155">D388</f>
        <v>1847.9</v>
      </c>
      <c r="E387" s="16">
        <f t="shared" si="155"/>
        <v>0</v>
      </c>
      <c r="F387" s="16">
        <f t="shared" si="155"/>
        <v>1847.9</v>
      </c>
      <c r="G387" s="16">
        <f t="shared" si="155"/>
        <v>1847.9</v>
      </c>
      <c r="H387" s="16">
        <f t="shared" si="155"/>
        <v>0</v>
      </c>
      <c r="I387" s="16">
        <f t="shared" si="155"/>
        <v>1847.9</v>
      </c>
      <c r="J387" s="16">
        <f t="shared" si="155"/>
        <v>1847.9</v>
      </c>
      <c r="K387" s="16">
        <f t="shared" si="155"/>
        <v>0</v>
      </c>
      <c r="L387" s="16">
        <f t="shared" si="155"/>
        <v>1847.9</v>
      </c>
    </row>
    <row r="388" spans="1:12" ht="33.75" customHeight="1" outlineLevel="4">
      <c r="A388" s="41" t="s">
        <v>657</v>
      </c>
      <c r="B388" s="41"/>
      <c r="C388" s="21" t="s">
        <v>658</v>
      </c>
      <c r="D388" s="16">
        <f t="shared" si="155"/>
        <v>1847.9</v>
      </c>
      <c r="E388" s="16">
        <f t="shared" si="155"/>
        <v>0</v>
      </c>
      <c r="F388" s="16">
        <f t="shared" si="155"/>
        <v>1847.9</v>
      </c>
      <c r="G388" s="16">
        <f t="shared" si="155"/>
        <v>1847.9</v>
      </c>
      <c r="H388" s="16">
        <f t="shared" si="155"/>
        <v>0</v>
      </c>
      <c r="I388" s="16">
        <f t="shared" si="155"/>
        <v>1847.9</v>
      </c>
      <c r="J388" s="16">
        <f t="shared" si="155"/>
        <v>1847.9</v>
      </c>
      <c r="K388" s="16">
        <f t="shared" si="155"/>
        <v>0</v>
      </c>
      <c r="L388" s="16">
        <f t="shared" si="155"/>
        <v>1847.9</v>
      </c>
    </row>
    <row r="389" spans="1:12" ht="31.5" outlineLevel="5">
      <c r="A389" s="41" t="s">
        <v>659</v>
      </c>
      <c r="B389" s="41"/>
      <c r="C389" s="21" t="s">
        <v>660</v>
      </c>
      <c r="D389" s="16">
        <f t="shared" si="155"/>
        <v>1847.9</v>
      </c>
      <c r="E389" s="16">
        <f t="shared" si="155"/>
        <v>0</v>
      </c>
      <c r="F389" s="16">
        <f t="shared" si="155"/>
        <v>1847.9</v>
      </c>
      <c r="G389" s="16">
        <f t="shared" si="155"/>
        <v>1847.9</v>
      </c>
      <c r="H389" s="16">
        <f t="shared" si="155"/>
        <v>0</v>
      </c>
      <c r="I389" s="16">
        <f t="shared" si="155"/>
        <v>1847.9</v>
      </c>
      <c r="J389" s="16">
        <f t="shared" si="155"/>
        <v>1847.9</v>
      </c>
      <c r="K389" s="16">
        <f t="shared" si="155"/>
        <v>0</v>
      </c>
      <c r="L389" s="16">
        <f t="shared" si="155"/>
        <v>1847.9</v>
      </c>
    </row>
    <row r="390" spans="1:12" ht="31.5" outlineLevel="7">
      <c r="A390" s="42" t="s">
        <v>659</v>
      </c>
      <c r="B390" s="42" t="s">
        <v>394</v>
      </c>
      <c r="C390" s="22" t="s">
        <v>395</v>
      </c>
      <c r="D390" s="17">
        <v>1847.9</v>
      </c>
      <c r="E390" s="17"/>
      <c r="F390" s="17">
        <f>SUM(D390:E390)</f>
        <v>1847.9</v>
      </c>
      <c r="G390" s="17">
        <v>1847.9</v>
      </c>
      <c r="H390" s="17"/>
      <c r="I390" s="17">
        <f>SUM(G390:H390)</f>
        <v>1847.9</v>
      </c>
      <c r="J390" s="17">
        <v>1847.9</v>
      </c>
      <c r="K390" s="17"/>
      <c r="L390" s="17">
        <f>SUM(J390:K390)</f>
        <v>1847.9</v>
      </c>
    </row>
    <row r="391" spans="1:12" ht="47.25" outlineLevel="7">
      <c r="A391" s="41" t="s">
        <v>531</v>
      </c>
      <c r="B391" s="41"/>
      <c r="C391" s="21" t="s">
        <v>532</v>
      </c>
      <c r="D391" s="16">
        <f t="shared" ref="D391:L391" si="156">D392+D399</f>
        <v>254376.70000000004</v>
      </c>
      <c r="E391" s="16">
        <f t="shared" si="156"/>
        <v>22675.760999999999</v>
      </c>
      <c r="F391" s="16">
        <f t="shared" si="156"/>
        <v>277052.46100000001</v>
      </c>
      <c r="G391" s="16">
        <f t="shared" si="156"/>
        <v>252931.00000000003</v>
      </c>
      <c r="H391" s="16">
        <f t="shared" si="156"/>
        <v>0</v>
      </c>
      <c r="I391" s="16">
        <f t="shared" si="156"/>
        <v>252931.00000000003</v>
      </c>
      <c r="J391" s="16">
        <f t="shared" si="156"/>
        <v>243494.2</v>
      </c>
      <c r="K391" s="16">
        <f t="shared" si="156"/>
        <v>0</v>
      </c>
      <c r="L391" s="16">
        <f t="shared" si="156"/>
        <v>243494.2</v>
      </c>
    </row>
    <row r="392" spans="1:12" ht="31.5" outlineLevel="4">
      <c r="A392" s="41" t="s">
        <v>599</v>
      </c>
      <c r="B392" s="41"/>
      <c r="C392" s="21" t="s">
        <v>422</v>
      </c>
      <c r="D392" s="16">
        <f t="shared" ref="D392:L392" si="157">D393+D397</f>
        <v>234661.10000000003</v>
      </c>
      <c r="E392" s="16">
        <f t="shared" si="157"/>
        <v>22675.760999999999</v>
      </c>
      <c r="F392" s="16">
        <f t="shared" si="157"/>
        <v>257336.86100000003</v>
      </c>
      <c r="G392" s="16">
        <f t="shared" si="157"/>
        <v>235215.40000000002</v>
      </c>
      <c r="H392" s="16">
        <f t="shared" si="157"/>
        <v>0</v>
      </c>
      <c r="I392" s="16">
        <f t="shared" si="157"/>
        <v>235215.40000000002</v>
      </c>
      <c r="J392" s="16">
        <f t="shared" si="157"/>
        <v>237662.30000000002</v>
      </c>
      <c r="K392" s="16">
        <f t="shared" si="157"/>
        <v>0</v>
      </c>
      <c r="L392" s="16">
        <f t="shared" si="157"/>
        <v>237662.30000000002</v>
      </c>
    </row>
    <row r="393" spans="1:12" ht="15.75" outlineLevel="5">
      <c r="A393" s="41" t="s">
        <v>654</v>
      </c>
      <c r="B393" s="41"/>
      <c r="C393" s="21" t="s">
        <v>424</v>
      </c>
      <c r="D393" s="16">
        <f t="shared" ref="D393:L393" si="158">D394+D395+D396</f>
        <v>14836.7</v>
      </c>
      <c r="E393" s="16">
        <f t="shared" si="158"/>
        <v>0</v>
      </c>
      <c r="F393" s="16">
        <f t="shared" si="158"/>
        <v>14836.7</v>
      </c>
      <c r="G393" s="16">
        <f t="shared" si="158"/>
        <v>15391</v>
      </c>
      <c r="H393" s="16">
        <f t="shared" si="158"/>
        <v>0</v>
      </c>
      <c r="I393" s="16">
        <f t="shared" si="158"/>
        <v>15391</v>
      </c>
      <c r="J393" s="16">
        <f t="shared" si="158"/>
        <v>17837.900000000001</v>
      </c>
      <c r="K393" s="16">
        <f t="shared" si="158"/>
        <v>0</v>
      </c>
      <c r="L393" s="16">
        <f t="shared" si="158"/>
        <v>17837.900000000001</v>
      </c>
    </row>
    <row r="394" spans="1:12" ht="47.25" outlineLevel="7">
      <c r="A394" s="42" t="s">
        <v>654</v>
      </c>
      <c r="B394" s="42" t="s">
        <v>391</v>
      </c>
      <c r="C394" s="22" t="s">
        <v>392</v>
      </c>
      <c r="D394" s="7">
        <v>13847.6</v>
      </c>
      <c r="E394" s="17"/>
      <c r="F394" s="17">
        <f>SUM(D394:E394)</f>
        <v>13847.6</v>
      </c>
      <c r="G394" s="7">
        <v>14401.9</v>
      </c>
      <c r="H394" s="17"/>
      <c r="I394" s="17">
        <f>SUM(G394:H394)</f>
        <v>14401.9</v>
      </c>
      <c r="J394" s="7">
        <v>16848.8</v>
      </c>
      <c r="K394" s="17"/>
      <c r="L394" s="17">
        <f>SUM(J394:K394)</f>
        <v>16848.8</v>
      </c>
    </row>
    <row r="395" spans="1:12" ht="31.5" outlineLevel="7">
      <c r="A395" s="42" t="s">
        <v>654</v>
      </c>
      <c r="B395" s="42" t="s">
        <v>394</v>
      </c>
      <c r="C395" s="22" t="s">
        <v>395</v>
      </c>
      <c r="D395" s="7">
        <v>986.9</v>
      </c>
      <c r="E395" s="17"/>
      <c r="F395" s="17">
        <f>SUM(D395:E395)</f>
        <v>986.9</v>
      </c>
      <c r="G395" s="7">
        <v>986.9</v>
      </c>
      <c r="H395" s="17"/>
      <c r="I395" s="17">
        <f>SUM(G395:H395)</f>
        <v>986.9</v>
      </c>
      <c r="J395" s="7">
        <v>986.9</v>
      </c>
      <c r="K395" s="17"/>
      <c r="L395" s="17">
        <f>SUM(J395:K395)</f>
        <v>986.9</v>
      </c>
    </row>
    <row r="396" spans="1:12" ht="15.75" outlineLevel="7">
      <c r="A396" s="42" t="s">
        <v>654</v>
      </c>
      <c r="B396" s="42" t="s">
        <v>402</v>
      </c>
      <c r="C396" s="22" t="s">
        <v>403</v>
      </c>
      <c r="D396" s="7">
        <v>2.2000000000000002</v>
      </c>
      <c r="E396" s="17"/>
      <c r="F396" s="17">
        <f>SUM(D396:E396)</f>
        <v>2.2000000000000002</v>
      </c>
      <c r="G396" s="7">
        <v>2.2000000000000002</v>
      </c>
      <c r="H396" s="17"/>
      <c r="I396" s="17">
        <f>SUM(G396:H396)</f>
        <v>2.2000000000000002</v>
      </c>
      <c r="J396" s="7">
        <v>2.2000000000000002</v>
      </c>
      <c r="K396" s="17"/>
      <c r="L396" s="17">
        <f>SUM(J396:K396)</f>
        <v>2.2000000000000002</v>
      </c>
    </row>
    <row r="397" spans="1:12" ht="31.5" outlineLevel="5">
      <c r="A397" s="167" t="s">
        <v>600</v>
      </c>
      <c r="B397" s="167"/>
      <c r="C397" s="168" t="s">
        <v>601</v>
      </c>
      <c r="D397" s="16">
        <f t="shared" ref="D397:L397" si="159">D398</f>
        <v>219824.40000000002</v>
      </c>
      <c r="E397" s="172">
        <f t="shared" si="159"/>
        <v>22675.760999999999</v>
      </c>
      <c r="F397" s="172">
        <f t="shared" si="159"/>
        <v>242500.16100000002</v>
      </c>
      <c r="G397" s="16">
        <f t="shared" si="159"/>
        <v>219824.40000000002</v>
      </c>
      <c r="H397" s="16">
        <f t="shared" si="159"/>
        <v>0</v>
      </c>
      <c r="I397" s="16">
        <f t="shared" si="159"/>
        <v>219824.40000000002</v>
      </c>
      <c r="J397" s="16">
        <f t="shared" si="159"/>
        <v>219824.40000000002</v>
      </c>
      <c r="K397" s="16">
        <f t="shared" si="159"/>
        <v>0</v>
      </c>
      <c r="L397" s="16">
        <f t="shared" si="159"/>
        <v>219824.40000000002</v>
      </c>
    </row>
    <row r="398" spans="1:12" ht="31.5" outlineLevel="7">
      <c r="A398" s="42" t="s">
        <v>600</v>
      </c>
      <c r="B398" s="42" t="s">
        <v>452</v>
      </c>
      <c r="C398" s="22" t="s">
        <v>453</v>
      </c>
      <c r="D398" s="17">
        <f>68353.3+27916.3+123554.8</f>
        <v>219824.40000000002</v>
      </c>
      <c r="E398" s="162">
        <f>18653.53+4022.231</f>
        <v>22675.760999999999</v>
      </c>
      <c r="F398" s="161">
        <f>SUM(D398:E398)</f>
        <v>242500.16100000002</v>
      </c>
      <c r="G398" s="17">
        <f>68353.3+27916.3+123554.8</f>
        <v>219824.40000000002</v>
      </c>
      <c r="H398" s="17"/>
      <c r="I398" s="17">
        <f>SUM(G398:H398)</f>
        <v>219824.40000000002</v>
      </c>
      <c r="J398" s="17">
        <f>68353.3+27916.3+123554.8</f>
        <v>219824.40000000002</v>
      </c>
      <c r="K398" s="17"/>
      <c r="L398" s="17">
        <f>SUM(J398:K398)</f>
        <v>219824.40000000002</v>
      </c>
    </row>
    <row r="399" spans="1:12" ht="32.25" customHeight="1" outlineLevel="7">
      <c r="A399" s="41" t="s">
        <v>533</v>
      </c>
      <c r="B399" s="41"/>
      <c r="C399" s="21" t="s">
        <v>473</v>
      </c>
      <c r="D399" s="16">
        <f t="shared" ref="D399:L399" si="160">D400+D403</f>
        <v>19715.599999999999</v>
      </c>
      <c r="E399" s="16">
        <f t="shared" si="160"/>
        <v>0</v>
      </c>
      <c r="F399" s="16">
        <f t="shared" si="160"/>
        <v>19715.599999999999</v>
      </c>
      <c r="G399" s="16">
        <f t="shared" si="160"/>
        <v>17715.599999999999</v>
      </c>
      <c r="H399" s="16">
        <f t="shared" si="160"/>
        <v>0</v>
      </c>
      <c r="I399" s="16">
        <f t="shared" si="160"/>
        <v>17715.599999999999</v>
      </c>
      <c r="J399" s="16">
        <f t="shared" si="160"/>
        <v>5831.9</v>
      </c>
      <c r="K399" s="16">
        <f t="shared" si="160"/>
        <v>0</v>
      </c>
      <c r="L399" s="16">
        <f t="shared" si="160"/>
        <v>5831.9</v>
      </c>
    </row>
    <row r="400" spans="1:12" ht="31.5" outlineLevel="5">
      <c r="A400" s="41" t="s">
        <v>534</v>
      </c>
      <c r="B400" s="41"/>
      <c r="C400" s="21" t="s">
        <v>535</v>
      </c>
      <c r="D400" s="16">
        <f t="shared" ref="D400:L400" si="161">D401+D402</f>
        <v>7831.9</v>
      </c>
      <c r="E400" s="16">
        <f t="shared" si="161"/>
        <v>0</v>
      </c>
      <c r="F400" s="16">
        <f t="shared" si="161"/>
        <v>7831.9</v>
      </c>
      <c r="G400" s="16">
        <f t="shared" si="161"/>
        <v>5831.9</v>
      </c>
      <c r="H400" s="16">
        <f t="shared" si="161"/>
        <v>0</v>
      </c>
      <c r="I400" s="16">
        <f t="shared" si="161"/>
        <v>5831.9</v>
      </c>
      <c r="J400" s="16">
        <f t="shared" si="161"/>
        <v>5831.9</v>
      </c>
      <c r="K400" s="16">
        <f t="shared" si="161"/>
        <v>0</v>
      </c>
      <c r="L400" s="16">
        <f t="shared" si="161"/>
        <v>5831.9</v>
      </c>
    </row>
    <row r="401" spans="1:12" ht="31.5" outlineLevel="7">
      <c r="A401" s="42" t="s">
        <v>534</v>
      </c>
      <c r="B401" s="42" t="s">
        <v>394</v>
      </c>
      <c r="C401" s="22" t="s">
        <v>395</v>
      </c>
      <c r="D401" s="7">
        <v>6146.3</v>
      </c>
      <c r="E401" s="17"/>
      <c r="F401" s="17">
        <f>SUM(D401:E401)</f>
        <v>6146.3</v>
      </c>
      <c r="G401" s="17">
        <v>4146.3</v>
      </c>
      <c r="H401" s="17"/>
      <c r="I401" s="17">
        <f>SUM(G401:H401)</f>
        <v>4146.3</v>
      </c>
      <c r="J401" s="17">
        <v>4146.3</v>
      </c>
      <c r="K401" s="17"/>
      <c r="L401" s="17">
        <f>SUM(J401:K401)</f>
        <v>4146.3</v>
      </c>
    </row>
    <row r="402" spans="1:12" ht="15.75" outlineLevel="7">
      <c r="A402" s="42" t="s">
        <v>534</v>
      </c>
      <c r="B402" s="42" t="s">
        <v>402</v>
      </c>
      <c r="C402" s="22" t="s">
        <v>403</v>
      </c>
      <c r="D402" s="17">
        <f>906.5+779.1</f>
        <v>1685.6</v>
      </c>
      <c r="E402" s="17"/>
      <c r="F402" s="17">
        <f>SUM(D402:E402)</f>
        <v>1685.6</v>
      </c>
      <c r="G402" s="17">
        <f>906.5+779.1</f>
        <v>1685.6</v>
      </c>
      <c r="H402" s="17"/>
      <c r="I402" s="17">
        <f>SUM(G402:H402)</f>
        <v>1685.6</v>
      </c>
      <c r="J402" s="17">
        <f>906.5+779.1</f>
        <v>1685.6</v>
      </c>
      <c r="K402" s="17"/>
      <c r="L402" s="17">
        <f>SUM(J402:K402)</f>
        <v>1685.6</v>
      </c>
    </row>
    <row r="403" spans="1:12" ht="77.25" customHeight="1" outlineLevel="7">
      <c r="A403" s="41" t="s">
        <v>13</v>
      </c>
      <c r="B403" s="41"/>
      <c r="C403" s="70" t="s">
        <v>14</v>
      </c>
      <c r="D403" s="6">
        <f t="shared" ref="D403:I403" si="162">D404</f>
        <v>11883.7</v>
      </c>
      <c r="E403" s="6">
        <f t="shared" si="162"/>
        <v>0</v>
      </c>
      <c r="F403" s="6">
        <f t="shared" si="162"/>
        <v>11883.7</v>
      </c>
      <c r="G403" s="6">
        <f t="shared" si="162"/>
        <v>11883.7</v>
      </c>
      <c r="H403" s="6">
        <f t="shared" si="162"/>
        <v>0</v>
      </c>
      <c r="I403" s="6">
        <f t="shared" si="162"/>
        <v>11883.7</v>
      </c>
      <c r="J403" s="6"/>
      <c r="K403" s="6">
        <f>K404</f>
        <v>0</v>
      </c>
      <c r="L403" s="6">
        <f>L404</f>
        <v>0</v>
      </c>
    </row>
    <row r="404" spans="1:12" ht="15.75" outlineLevel="7">
      <c r="A404" s="42" t="s">
        <v>13</v>
      </c>
      <c r="B404" s="42" t="s">
        <v>402</v>
      </c>
      <c r="C404" s="22" t="s">
        <v>403</v>
      </c>
      <c r="D404" s="7">
        <v>11883.7</v>
      </c>
      <c r="E404" s="17"/>
      <c r="F404" s="17">
        <f>SUM(D404:E404)</f>
        <v>11883.7</v>
      </c>
      <c r="G404" s="7">
        <v>11883.7</v>
      </c>
      <c r="H404" s="17"/>
      <c r="I404" s="17">
        <f>SUM(G404:H404)</f>
        <v>11883.7</v>
      </c>
      <c r="J404" s="6"/>
      <c r="K404" s="17"/>
      <c r="L404" s="17">
        <f>SUM(J404:K404)</f>
        <v>0</v>
      </c>
    </row>
    <row r="405" spans="1:12" ht="31.5" outlineLevel="2">
      <c r="A405" s="41" t="s">
        <v>647</v>
      </c>
      <c r="B405" s="41"/>
      <c r="C405" s="21" t="s">
        <v>648</v>
      </c>
      <c r="D405" s="16">
        <f t="shared" ref="D405:L405" si="163">D406+D439</f>
        <v>215729.06189000001</v>
      </c>
      <c r="E405" s="16">
        <f t="shared" si="163"/>
        <v>750.00003000000015</v>
      </c>
      <c r="F405" s="16">
        <f t="shared" si="163"/>
        <v>216479.06192000001</v>
      </c>
      <c r="G405" s="16">
        <f t="shared" si="163"/>
        <v>140254.20000000001</v>
      </c>
      <c r="H405" s="16">
        <f t="shared" si="163"/>
        <v>0</v>
      </c>
      <c r="I405" s="16">
        <f t="shared" si="163"/>
        <v>140254.20000000001</v>
      </c>
      <c r="J405" s="16">
        <f t="shared" si="163"/>
        <v>131296.5</v>
      </c>
      <c r="K405" s="16">
        <f t="shared" si="163"/>
        <v>0</v>
      </c>
      <c r="L405" s="16">
        <f t="shared" si="163"/>
        <v>131296.5</v>
      </c>
    </row>
    <row r="406" spans="1:12" ht="31.5" outlineLevel="3">
      <c r="A406" s="41" t="s">
        <v>649</v>
      </c>
      <c r="B406" s="41"/>
      <c r="C406" s="21" t="s">
        <v>650</v>
      </c>
      <c r="D406" s="16">
        <f t="shared" ref="D406:L406" si="164">D407+D425+D434</f>
        <v>90695.961890000006</v>
      </c>
      <c r="E406" s="16">
        <f t="shared" si="164"/>
        <v>-6749.9999699999998</v>
      </c>
      <c r="F406" s="16">
        <f t="shared" si="164"/>
        <v>83945.961920000016</v>
      </c>
      <c r="G406" s="16">
        <f t="shared" si="164"/>
        <v>15092</v>
      </c>
      <c r="H406" s="16">
        <f t="shared" si="164"/>
        <v>0</v>
      </c>
      <c r="I406" s="16">
        <f t="shared" si="164"/>
        <v>15092</v>
      </c>
      <c r="J406" s="16">
        <f t="shared" si="164"/>
        <v>5092</v>
      </c>
      <c r="K406" s="16">
        <f t="shared" si="164"/>
        <v>0</v>
      </c>
      <c r="L406" s="16">
        <f t="shared" si="164"/>
        <v>5092</v>
      </c>
    </row>
    <row r="407" spans="1:12" ht="31.5" outlineLevel="4">
      <c r="A407" s="41" t="s">
        <v>651</v>
      </c>
      <c r="B407" s="41"/>
      <c r="C407" s="21" t="s">
        <v>652</v>
      </c>
      <c r="D407" s="16">
        <f t="shared" ref="D407:L407" si="165">D410+D421+D417+D413+D419+D423+D408</f>
        <v>78577.312220000007</v>
      </c>
      <c r="E407" s="16">
        <f t="shared" si="165"/>
        <v>-6749.9999699999998</v>
      </c>
      <c r="F407" s="16">
        <f t="shared" si="165"/>
        <v>71827.312250000017</v>
      </c>
      <c r="G407" s="16">
        <f t="shared" si="165"/>
        <v>10215</v>
      </c>
      <c r="H407" s="16">
        <f t="shared" si="165"/>
        <v>0</v>
      </c>
      <c r="I407" s="16">
        <f t="shared" si="165"/>
        <v>10215</v>
      </c>
      <c r="J407" s="16">
        <f t="shared" si="165"/>
        <v>215</v>
      </c>
      <c r="K407" s="16">
        <f t="shared" si="165"/>
        <v>0</v>
      </c>
      <c r="L407" s="16">
        <f t="shared" si="165"/>
        <v>215</v>
      </c>
    </row>
    <row r="408" spans="1:12" ht="31.5" outlineLevel="4">
      <c r="A408" s="43" t="s">
        <v>44</v>
      </c>
      <c r="B408" s="43"/>
      <c r="C408" s="10" t="s">
        <v>45</v>
      </c>
      <c r="D408" s="16">
        <f>D409</f>
        <v>692.1</v>
      </c>
      <c r="E408" s="16">
        <f>E409</f>
        <v>0</v>
      </c>
      <c r="F408" s="16">
        <f>F409</f>
        <v>692.1</v>
      </c>
      <c r="G408" s="16"/>
      <c r="H408" s="16">
        <f>H409</f>
        <v>0</v>
      </c>
      <c r="I408" s="16">
        <f>I409</f>
        <v>0</v>
      </c>
      <c r="J408" s="16"/>
      <c r="K408" s="16">
        <f>K409</f>
        <v>0</v>
      </c>
      <c r="L408" s="16">
        <f>L409</f>
        <v>0</v>
      </c>
    </row>
    <row r="409" spans="1:12" ht="31.5" outlineLevel="4">
      <c r="A409" s="44" t="s">
        <v>44</v>
      </c>
      <c r="B409" s="44" t="s">
        <v>452</v>
      </c>
      <c r="C409" s="11" t="s">
        <v>453</v>
      </c>
      <c r="D409" s="17">
        <v>692.1</v>
      </c>
      <c r="E409" s="17"/>
      <c r="F409" s="17">
        <f>SUM(D409:E409)</f>
        <v>692.1</v>
      </c>
      <c r="G409" s="16"/>
      <c r="H409" s="17"/>
      <c r="I409" s="17">
        <f>SUM(G409:H409)</f>
        <v>0</v>
      </c>
      <c r="J409" s="16"/>
      <c r="K409" s="17"/>
      <c r="L409" s="17">
        <f>SUM(J409:K409)</f>
        <v>0</v>
      </c>
    </row>
    <row r="410" spans="1:12" ht="31.5" outlineLevel="5">
      <c r="A410" s="41" t="s">
        <v>775</v>
      </c>
      <c r="B410" s="41"/>
      <c r="C410" s="21" t="s">
        <v>776</v>
      </c>
      <c r="D410" s="16">
        <f t="shared" ref="D410:L410" si="166">D411+D412</f>
        <v>215</v>
      </c>
      <c r="E410" s="16">
        <f t="shared" si="166"/>
        <v>0</v>
      </c>
      <c r="F410" s="16">
        <f t="shared" si="166"/>
        <v>215</v>
      </c>
      <c r="G410" s="16">
        <f t="shared" si="166"/>
        <v>215</v>
      </c>
      <c r="H410" s="16">
        <f t="shared" si="166"/>
        <v>0</v>
      </c>
      <c r="I410" s="16">
        <f t="shared" si="166"/>
        <v>215</v>
      </c>
      <c r="J410" s="16">
        <f t="shared" si="166"/>
        <v>215</v>
      </c>
      <c r="K410" s="16">
        <f t="shared" si="166"/>
        <v>0</v>
      </c>
      <c r="L410" s="16">
        <f t="shared" si="166"/>
        <v>215</v>
      </c>
    </row>
    <row r="411" spans="1:12" ht="31.5" outlineLevel="7">
      <c r="A411" s="42" t="s">
        <v>775</v>
      </c>
      <c r="B411" s="42" t="s">
        <v>394</v>
      </c>
      <c r="C411" s="22" t="s">
        <v>395</v>
      </c>
      <c r="D411" s="7">
        <v>120</v>
      </c>
      <c r="E411" s="17"/>
      <c r="F411" s="17">
        <f>SUM(D411:E411)</f>
        <v>120</v>
      </c>
      <c r="G411" s="7">
        <v>120</v>
      </c>
      <c r="H411" s="17"/>
      <c r="I411" s="17">
        <f>SUM(G411:H411)</f>
        <v>120</v>
      </c>
      <c r="J411" s="7">
        <v>120</v>
      </c>
      <c r="K411" s="17"/>
      <c r="L411" s="17">
        <f>SUM(J411:K411)</f>
        <v>120</v>
      </c>
    </row>
    <row r="412" spans="1:12" ht="31.5" outlineLevel="7">
      <c r="A412" s="42" t="s">
        <v>775</v>
      </c>
      <c r="B412" s="42" t="s">
        <v>452</v>
      </c>
      <c r="C412" s="22" t="s">
        <v>453</v>
      </c>
      <c r="D412" s="7">
        <v>95</v>
      </c>
      <c r="E412" s="17"/>
      <c r="F412" s="17">
        <f>SUM(D412:E412)</f>
        <v>95</v>
      </c>
      <c r="G412" s="7">
        <v>95</v>
      </c>
      <c r="H412" s="17"/>
      <c r="I412" s="17">
        <f>SUM(G412:H412)</f>
        <v>95</v>
      </c>
      <c r="J412" s="7">
        <v>95</v>
      </c>
      <c r="K412" s="17"/>
      <c r="L412" s="17">
        <f>SUM(J412:K412)</f>
        <v>95</v>
      </c>
    </row>
    <row r="413" spans="1:12" ht="33" customHeight="1" outlineLevel="7">
      <c r="A413" s="163" t="s">
        <v>17</v>
      </c>
      <c r="B413" s="163"/>
      <c r="C413" s="170" t="s">
        <v>311</v>
      </c>
      <c r="D413" s="6">
        <f t="shared" ref="D413:I413" si="167">D414</f>
        <v>28000</v>
      </c>
      <c r="E413" s="6">
        <f t="shared" si="167"/>
        <v>0</v>
      </c>
      <c r="F413" s="6">
        <f t="shared" si="167"/>
        <v>28000</v>
      </c>
      <c r="G413" s="6">
        <f t="shared" si="167"/>
        <v>10000</v>
      </c>
      <c r="H413" s="6">
        <f t="shared" si="167"/>
        <v>0</v>
      </c>
      <c r="I413" s="6">
        <f t="shared" si="167"/>
        <v>10000</v>
      </c>
      <c r="J413" s="6"/>
      <c r="K413" s="6">
        <f>K414</f>
        <v>0</v>
      </c>
      <c r="L413" s="6">
        <f>L414</f>
        <v>0</v>
      </c>
    </row>
    <row r="414" spans="1:12" ht="31.5" outlineLevel="7">
      <c r="A414" s="44" t="s">
        <v>17</v>
      </c>
      <c r="B414" s="44" t="s">
        <v>496</v>
      </c>
      <c r="C414" s="11" t="s">
        <v>497</v>
      </c>
      <c r="D414" s="7">
        <f t="shared" ref="D414:I414" si="168">D416</f>
        <v>28000</v>
      </c>
      <c r="E414" s="7">
        <f t="shared" si="168"/>
        <v>0</v>
      </c>
      <c r="F414" s="7">
        <f t="shared" si="168"/>
        <v>28000</v>
      </c>
      <c r="G414" s="7">
        <f t="shared" si="168"/>
        <v>10000</v>
      </c>
      <c r="H414" s="7">
        <f t="shared" si="168"/>
        <v>0</v>
      </c>
      <c r="I414" s="7">
        <f t="shared" si="168"/>
        <v>10000</v>
      </c>
      <c r="J414" s="7"/>
      <c r="K414" s="7">
        <f>K416</f>
        <v>0</v>
      </c>
      <c r="L414" s="7">
        <f>L416</f>
        <v>0</v>
      </c>
    </row>
    <row r="415" spans="1:12" ht="15.75" outlineLevel="7">
      <c r="A415" s="44"/>
      <c r="B415" s="44"/>
      <c r="C415" s="141" t="s">
        <v>825</v>
      </c>
      <c r="D415" s="6"/>
      <c r="E415" s="6"/>
      <c r="F415" s="6"/>
      <c r="G415" s="6"/>
      <c r="H415" s="6"/>
      <c r="I415" s="6"/>
      <c r="J415" s="6"/>
      <c r="K415" s="6"/>
      <c r="L415" s="6"/>
    </row>
    <row r="416" spans="1:12" ht="31.5" outlineLevel="7">
      <c r="A416" s="44"/>
      <c r="B416" s="44"/>
      <c r="C416" s="170" t="s">
        <v>311</v>
      </c>
      <c r="D416" s="7">
        <v>28000</v>
      </c>
      <c r="E416" s="17"/>
      <c r="F416" s="17">
        <f>SUM(D416:E416)</f>
        <v>28000</v>
      </c>
      <c r="G416" s="7">
        <v>10000</v>
      </c>
      <c r="H416" s="17"/>
      <c r="I416" s="17">
        <f>SUM(G416:H416)</f>
        <v>10000</v>
      </c>
      <c r="J416" s="6"/>
      <c r="K416" s="17"/>
      <c r="L416" s="17">
        <f>SUM(J416:K416)</f>
        <v>0</v>
      </c>
    </row>
    <row r="417" spans="1:12" ht="47.25" outlineLevel="7">
      <c r="A417" s="163" t="s">
        <v>837</v>
      </c>
      <c r="B417" s="163"/>
      <c r="C417" s="164" t="s">
        <v>137</v>
      </c>
      <c r="D417" s="6">
        <f>D418</f>
        <v>7200.3679499999998</v>
      </c>
      <c r="E417" s="171">
        <f>E418</f>
        <v>3.0000000000000001E-5</v>
      </c>
      <c r="F417" s="171">
        <f>F418</f>
        <v>7200.36798</v>
      </c>
      <c r="G417" s="6"/>
      <c r="H417" s="6">
        <f>H418</f>
        <v>0</v>
      </c>
      <c r="I417" s="6">
        <f>I418</f>
        <v>0</v>
      </c>
      <c r="J417" s="6"/>
      <c r="K417" s="6">
        <f>K418</f>
        <v>0</v>
      </c>
      <c r="L417" s="6">
        <f>L418</f>
        <v>0</v>
      </c>
    </row>
    <row r="418" spans="1:12" ht="31.5" outlineLevel="7">
      <c r="A418" s="44" t="s">
        <v>837</v>
      </c>
      <c r="B418" s="44" t="s">
        <v>452</v>
      </c>
      <c r="C418" s="11" t="s">
        <v>453</v>
      </c>
      <c r="D418" s="7">
        <f>2277.10294+1117.75442+367.98475+1495.03694+1942.4889</f>
        <v>7200.3679499999998</v>
      </c>
      <c r="E418" s="179">
        <v>3.0000000000000001E-5</v>
      </c>
      <c r="F418" s="177">
        <f>SUM(D418:E418)</f>
        <v>7200.36798</v>
      </c>
      <c r="G418" s="6"/>
      <c r="H418" s="17"/>
      <c r="I418" s="17">
        <f>SUM(G418:H418)</f>
        <v>0</v>
      </c>
      <c r="J418" s="6"/>
      <c r="K418" s="17"/>
      <c r="L418" s="17">
        <f>SUM(J418:K418)</f>
        <v>0</v>
      </c>
    </row>
    <row r="419" spans="1:12" ht="47.25" outlineLevel="7">
      <c r="A419" s="43" t="s">
        <v>837</v>
      </c>
      <c r="B419" s="43"/>
      <c r="C419" s="10" t="s">
        <v>150</v>
      </c>
      <c r="D419" s="6">
        <f>D420</f>
        <v>8603.9542700000002</v>
      </c>
      <c r="E419" s="6">
        <f>E420</f>
        <v>0</v>
      </c>
      <c r="F419" s="6">
        <f>F420</f>
        <v>8603.9542700000002</v>
      </c>
      <c r="G419" s="6"/>
      <c r="H419" s="6">
        <f>H420</f>
        <v>0</v>
      </c>
      <c r="I419" s="6">
        <f>I420</f>
        <v>0</v>
      </c>
      <c r="J419" s="6"/>
      <c r="K419" s="6">
        <f>K420</f>
        <v>0</v>
      </c>
      <c r="L419" s="6">
        <f>L420</f>
        <v>0</v>
      </c>
    </row>
    <row r="420" spans="1:12" ht="31.5" outlineLevel="7">
      <c r="A420" s="44" t="s">
        <v>837</v>
      </c>
      <c r="B420" s="44" t="s">
        <v>452</v>
      </c>
      <c r="C420" s="11" t="s">
        <v>453</v>
      </c>
      <c r="D420" s="8">
        <f>3000+1500+1103.95427+1500+1500</f>
        <v>8603.9542700000002</v>
      </c>
      <c r="E420" s="204"/>
      <c r="F420" s="204">
        <f>SUM(D420:E420)</f>
        <v>8603.9542700000002</v>
      </c>
      <c r="G420" s="6"/>
      <c r="H420" s="17"/>
      <c r="I420" s="17">
        <f>SUM(G420:H420)</f>
        <v>0</v>
      </c>
      <c r="J420" s="6"/>
      <c r="K420" s="17"/>
      <c r="L420" s="17">
        <f>SUM(J420:K420)</f>
        <v>0</v>
      </c>
    </row>
    <row r="421" spans="1:12" ht="47.25" outlineLevel="7">
      <c r="A421" s="163" t="s">
        <v>653</v>
      </c>
      <c r="B421" s="163"/>
      <c r="C421" s="164" t="s">
        <v>807</v>
      </c>
      <c r="D421" s="6">
        <f>D422</f>
        <v>14884.767</v>
      </c>
      <c r="E421" s="171">
        <f>E422</f>
        <v>-6750</v>
      </c>
      <c r="F421" s="171">
        <f>F422</f>
        <v>8134.7669999999998</v>
      </c>
      <c r="G421" s="6"/>
      <c r="H421" s="6">
        <f>H422</f>
        <v>0</v>
      </c>
      <c r="I421" s="6">
        <f>I422</f>
        <v>0</v>
      </c>
      <c r="J421" s="6"/>
      <c r="K421" s="6">
        <f>K422</f>
        <v>0</v>
      </c>
      <c r="L421" s="6">
        <f>L422</f>
        <v>0</v>
      </c>
    </row>
    <row r="422" spans="1:12" ht="31.5" outlineLevel="7">
      <c r="A422" s="44" t="s">
        <v>653</v>
      </c>
      <c r="B422" s="44" t="s">
        <v>452</v>
      </c>
      <c r="C422" s="11" t="s">
        <v>453</v>
      </c>
      <c r="D422" s="8">
        <f>8134.767+6750</f>
        <v>14884.767</v>
      </c>
      <c r="E422" s="161">
        <v>-6750</v>
      </c>
      <c r="F422" s="177">
        <f>SUM(D422:E422)</f>
        <v>8134.7669999999998</v>
      </c>
      <c r="G422" s="8"/>
      <c r="H422" s="17"/>
      <c r="I422" s="17">
        <f>SUM(G422:H422)</f>
        <v>0</v>
      </c>
      <c r="J422" s="8"/>
      <c r="K422" s="17"/>
      <c r="L422" s="17">
        <f>SUM(J422:K422)</f>
        <v>0</v>
      </c>
    </row>
    <row r="423" spans="1:12" ht="47.25" outlineLevel="7">
      <c r="A423" s="43" t="s">
        <v>653</v>
      </c>
      <c r="B423" s="43"/>
      <c r="C423" s="10" t="s">
        <v>151</v>
      </c>
      <c r="D423" s="6">
        <f>D424</f>
        <v>18981.123</v>
      </c>
      <c r="E423" s="6">
        <f>E424</f>
        <v>0</v>
      </c>
      <c r="F423" s="6">
        <f>F424</f>
        <v>18981.123</v>
      </c>
      <c r="G423" s="6"/>
      <c r="H423" s="6">
        <f>H424</f>
        <v>0</v>
      </c>
      <c r="I423" s="6">
        <f>I424</f>
        <v>0</v>
      </c>
      <c r="J423" s="6"/>
      <c r="K423" s="6">
        <f>K424</f>
        <v>0</v>
      </c>
      <c r="L423" s="6">
        <f>L424</f>
        <v>0</v>
      </c>
    </row>
    <row r="424" spans="1:12" ht="31.5" outlineLevel="7">
      <c r="A424" s="44" t="s">
        <v>653</v>
      </c>
      <c r="B424" s="44" t="s">
        <v>452</v>
      </c>
      <c r="C424" s="11" t="s">
        <v>453</v>
      </c>
      <c r="D424" s="8">
        <v>18981.123</v>
      </c>
      <c r="E424" s="204"/>
      <c r="F424" s="204">
        <f>SUM(D424:E424)</f>
        <v>18981.123</v>
      </c>
      <c r="G424" s="8"/>
      <c r="H424" s="17"/>
      <c r="I424" s="17">
        <f>SUM(G424:H424)</f>
        <v>0</v>
      </c>
      <c r="J424" s="8"/>
      <c r="K424" s="17"/>
      <c r="L424" s="17">
        <f>SUM(J424:K424)</f>
        <v>0</v>
      </c>
    </row>
    <row r="425" spans="1:12" ht="31.5" outlineLevel="4">
      <c r="A425" s="41" t="s">
        <v>771</v>
      </c>
      <c r="B425" s="41"/>
      <c r="C425" s="21" t="s">
        <v>772</v>
      </c>
      <c r="D425" s="16">
        <f t="shared" ref="D425:L425" si="169">D426+D430+D432</f>
        <v>5243.7</v>
      </c>
      <c r="E425" s="16">
        <f t="shared" si="169"/>
        <v>0</v>
      </c>
      <c r="F425" s="16">
        <f t="shared" si="169"/>
        <v>5243.7</v>
      </c>
      <c r="G425" s="16">
        <f t="shared" si="169"/>
        <v>4877</v>
      </c>
      <c r="H425" s="16">
        <f t="shared" si="169"/>
        <v>0</v>
      </c>
      <c r="I425" s="16">
        <f t="shared" si="169"/>
        <v>4877</v>
      </c>
      <c r="J425" s="16">
        <f t="shared" si="169"/>
        <v>4877</v>
      </c>
      <c r="K425" s="16">
        <f t="shared" si="169"/>
        <v>0</v>
      </c>
      <c r="L425" s="16">
        <f t="shared" si="169"/>
        <v>4877</v>
      </c>
    </row>
    <row r="426" spans="1:12" ht="18.75" customHeight="1" outlineLevel="5">
      <c r="A426" s="167" t="s">
        <v>777</v>
      </c>
      <c r="B426" s="167"/>
      <c r="C426" s="168" t="s">
        <v>778</v>
      </c>
      <c r="D426" s="16">
        <f>D427+D428+D429</f>
        <v>4097</v>
      </c>
      <c r="E426" s="172">
        <f t="shared" ref="E426:J426" si="170">E427+E428+E429</f>
        <v>0</v>
      </c>
      <c r="F426" s="172">
        <f t="shared" si="170"/>
        <v>4097</v>
      </c>
      <c r="G426" s="16">
        <f t="shared" si="170"/>
        <v>4097</v>
      </c>
      <c r="H426" s="172">
        <f>H427+H428+H429</f>
        <v>0</v>
      </c>
      <c r="I426" s="172">
        <f>I427+I428+I429</f>
        <v>4097</v>
      </c>
      <c r="J426" s="16">
        <f t="shared" si="170"/>
        <v>4097</v>
      </c>
      <c r="K426" s="172">
        <f>K427+K428+K429</f>
        <v>0</v>
      </c>
      <c r="L426" s="172">
        <f>L427+L428+L429</f>
        <v>4097</v>
      </c>
    </row>
    <row r="427" spans="1:12" ht="31.5" outlineLevel="7">
      <c r="A427" s="42" t="s">
        <v>777</v>
      </c>
      <c r="B427" s="42" t="s">
        <v>394</v>
      </c>
      <c r="C427" s="22" t="s">
        <v>395</v>
      </c>
      <c r="D427" s="17">
        <v>4097</v>
      </c>
      <c r="E427" s="161">
        <f>-700-3197</f>
        <v>-3897</v>
      </c>
      <c r="F427" s="161">
        <f>SUM(D427:E427)</f>
        <v>200</v>
      </c>
      <c r="G427" s="17">
        <v>4097</v>
      </c>
      <c r="H427" s="161">
        <f>-700-3197</f>
        <v>-3897</v>
      </c>
      <c r="I427" s="161">
        <f>SUM(G427:H427)</f>
        <v>200</v>
      </c>
      <c r="J427" s="17">
        <v>4097</v>
      </c>
      <c r="K427" s="161">
        <f>-700-3197</f>
        <v>-3897</v>
      </c>
      <c r="L427" s="161">
        <f>SUM(J427:K427)</f>
        <v>200</v>
      </c>
    </row>
    <row r="428" spans="1:12" ht="19.5" customHeight="1" outlineLevel="7">
      <c r="A428" s="42" t="s">
        <v>777</v>
      </c>
      <c r="B428" s="169" t="s">
        <v>406</v>
      </c>
      <c r="C428" s="180" t="s">
        <v>407</v>
      </c>
      <c r="D428" s="17"/>
      <c r="E428" s="161">
        <v>700</v>
      </c>
      <c r="F428" s="161">
        <f>SUM(D428:E428)</f>
        <v>700</v>
      </c>
      <c r="G428" s="17"/>
      <c r="H428" s="161">
        <v>700</v>
      </c>
      <c r="I428" s="161">
        <f>SUM(G428:H428)</f>
        <v>700</v>
      </c>
      <c r="J428" s="17"/>
      <c r="K428" s="161">
        <v>700</v>
      </c>
      <c r="L428" s="161">
        <f>SUM(J428:K428)</f>
        <v>700</v>
      </c>
    </row>
    <row r="429" spans="1:12" ht="31.5" outlineLevel="7">
      <c r="A429" s="42" t="s">
        <v>777</v>
      </c>
      <c r="B429" s="169" t="s">
        <v>452</v>
      </c>
      <c r="C429" s="180" t="s">
        <v>453</v>
      </c>
      <c r="D429" s="17"/>
      <c r="E429" s="161">
        <v>3197</v>
      </c>
      <c r="F429" s="161">
        <f>SUM(D429:E429)</f>
        <v>3197</v>
      </c>
      <c r="G429" s="17"/>
      <c r="H429" s="161">
        <v>3197</v>
      </c>
      <c r="I429" s="161">
        <f>SUM(G429:H429)</f>
        <v>3197</v>
      </c>
      <c r="J429" s="17"/>
      <c r="K429" s="161">
        <v>3197</v>
      </c>
      <c r="L429" s="161">
        <f>SUM(J429:K429)</f>
        <v>3197</v>
      </c>
    </row>
    <row r="430" spans="1:12" ht="31.5" outlineLevel="5">
      <c r="A430" s="41" t="s">
        <v>773</v>
      </c>
      <c r="B430" s="41"/>
      <c r="C430" s="21" t="s">
        <v>774</v>
      </c>
      <c r="D430" s="16">
        <f t="shared" ref="D430:L430" si="171">D431</f>
        <v>780</v>
      </c>
      <c r="E430" s="16">
        <f t="shared" si="171"/>
        <v>0</v>
      </c>
      <c r="F430" s="16">
        <f t="shared" si="171"/>
        <v>780</v>
      </c>
      <c r="G430" s="16">
        <f t="shared" si="171"/>
        <v>780</v>
      </c>
      <c r="H430" s="16">
        <f t="shared" si="171"/>
        <v>0</v>
      </c>
      <c r="I430" s="16">
        <f t="shared" si="171"/>
        <v>780</v>
      </c>
      <c r="J430" s="16">
        <f t="shared" si="171"/>
        <v>780</v>
      </c>
      <c r="K430" s="16">
        <f t="shared" si="171"/>
        <v>0</v>
      </c>
      <c r="L430" s="16">
        <f t="shared" si="171"/>
        <v>780</v>
      </c>
    </row>
    <row r="431" spans="1:12" ht="19.5" customHeight="1" outlineLevel="7">
      <c r="A431" s="42" t="s">
        <v>773</v>
      </c>
      <c r="B431" s="42" t="s">
        <v>406</v>
      </c>
      <c r="C431" s="22" t="s">
        <v>407</v>
      </c>
      <c r="D431" s="17">
        <v>780</v>
      </c>
      <c r="E431" s="17"/>
      <c r="F431" s="17">
        <f>SUM(D431:E431)</f>
        <v>780</v>
      </c>
      <c r="G431" s="17">
        <v>780</v>
      </c>
      <c r="H431" s="17"/>
      <c r="I431" s="17">
        <f>SUM(G431:H431)</f>
        <v>780</v>
      </c>
      <c r="J431" s="17">
        <v>780</v>
      </c>
      <c r="K431" s="17"/>
      <c r="L431" s="17">
        <f>SUM(J431:K431)</f>
        <v>780</v>
      </c>
    </row>
    <row r="432" spans="1:12" ht="31.5" outlineLevel="7">
      <c r="A432" s="41" t="s">
        <v>11</v>
      </c>
      <c r="B432" s="42"/>
      <c r="C432" s="21" t="s">
        <v>12</v>
      </c>
      <c r="D432" s="6">
        <f>D433</f>
        <v>366.7</v>
      </c>
      <c r="E432" s="6">
        <f>E433</f>
        <v>0</v>
      </c>
      <c r="F432" s="6">
        <f>F433</f>
        <v>366.7</v>
      </c>
      <c r="G432" s="6"/>
      <c r="H432" s="6">
        <f>H433</f>
        <v>0</v>
      </c>
      <c r="I432" s="6">
        <f>I433</f>
        <v>0</v>
      </c>
      <c r="J432" s="6"/>
      <c r="K432" s="6">
        <f>K433</f>
        <v>0</v>
      </c>
      <c r="L432" s="6">
        <f>L433</f>
        <v>0</v>
      </c>
    </row>
    <row r="433" spans="1:12" ht="31.5" outlineLevel="7">
      <c r="A433" s="42" t="s">
        <v>11</v>
      </c>
      <c r="B433" s="42" t="s">
        <v>452</v>
      </c>
      <c r="C433" s="22" t="s">
        <v>453</v>
      </c>
      <c r="D433" s="7">
        <v>366.7</v>
      </c>
      <c r="E433" s="17"/>
      <c r="F433" s="17">
        <f>SUM(D433:E433)</f>
        <v>366.7</v>
      </c>
      <c r="G433" s="6"/>
      <c r="H433" s="17"/>
      <c r="I433" s="17">
        <f>SUM(G433:H433)</f>
        <v>0</v>
      </c>
      <c r="J433" s="6"/>
      <c r="K433" s="17"/>
      <c r="L433" s="17">
        <f>SUM(J433:K433)</f>
        <v>0</v>
      </c>
    </row>
    <row r="434" spans="1:12" ht="31.5" outlineLevel="4">
      <c r="A434" s="41" t="s">
        <v>779</v>
      </c>
      <c r="B434" s="41"/>
      <c r="C434" s="21" t="s">
        <v>817</v>
      </c>
      <c r="D434" s="16">
        <f>D435+D437</f>
        <v>6874.94967</v>
      </c>
      <c r="E434" s="16">
        <f>E435+E437</f>
        <v>0</v>
      </c>
      <c r="F434" s="16">
        <f>F435+F437</f>
        <v>6874.94967</v>
      </c>
      <c r="G434" s="16"/>
      <c r="H434" s="16">
        <f>H435+H437</f>
        <v>0</v>
      </c>
      <c r="I434" s="16">
        <f>I435+I437</f>
        <v>0</v>
      </c>
      <c r="J434" s="16"/>
      <c r="K434" s="16">
        <f>K435+K437</f>
        <v>0</v>
      </c>
      <c r="L434" s="16">
        <f>L435+L437</f>
        <v>0</v>
      </c>
    </row>
    <row r="435" spans="1:12" ht="31.5" outlineLevel="5">
      <c r="A435" s="43" t="s">
        <v>780</v>
      </c>
      <c r="B435" s="43"/>
      <c r="C435" s="10" t="s">
        <v>100</v>
      </c>
      <c r="D435" s="6">
        <f>D436</f>
        <v>1718.7374199999999</v>
      </c>
      <c r="E435" s="6">
        <f>E436</f>
        <v>0</v>
      </c>
      <c r="F435" s="6">
        <f>F436</f>
        <v>1718.7374199999999</v>
      </c>
      <c r="G435" s="6"/>
      <c r="H435" s="6">
        <f>H436</f>
        <v>0</v>
      </c>
      <c r="I435" s="6">
        <f>I436</f>
        <v>0</v>
      </c>
      <c r="J435" s="6"/>
      <c r="K435" s="6">
        <f>K436</f>
        <v>0</v>
      </c>
      <c r="L435" s="6">
        <f>L436</f>
        <v>0</v>
      </c>
    </row>
    <row r="436" spans="1:12" ht="31.5" outlineLevel="7">
      <c r="A436" s="44" t="s">
        <v>780</v>
      </c>
      <c r="B436" s="44" t="s">
        <v>452</v>
      </c>
      <c r="C436" s="11" t="s">
        <v>453</v>
      </c>
      <c r="D436" s="7">
        <v>1718.7374199999999</v>
      </c>
      <c r="E436" s="17"/>
      <c r="F436" s="17">
        <f>SUM(D436:E436)</f>
        <v>1718.7374199999999</v>
      </c>
      <c r="G436" s="7"/>
      <c r="H436" s="17"/>
      <c r="I436" s="17">
        <f>SUM(G436:H436)</f>
        <v>0</v>
      </c>
      <c r="J436" s="7"/>
      <c r="K436" s="17"/>
      <c r="L436" s="17">
        <f>SUM(J436:K436)</f>
        <v>0</v>
      </c>
    </row>
    <row r="437" spans="1:12" ht="31.5" outlineLevel="5">
      <c r="A437" s="43" t="s">
        <v>780</v>
      </c>
      <c r="B437" s="43"/>
      <c r="C437" s="10" t="s">
        <v>101</v>
      </c>
      <c r="D437" s="6">
        <f>D438</f>
        <v>5156.2122499999996</v>
      </c>
      <c r="E437" s="6">
        <f>E438</f>
        <v>0</v>
      </c>
      <c r="F437" s="6">
        <f>F438</f>
        <v>5156.2122499999996</v>
      </c>
      <c r="G437" s="6"/>
      <c r="H437" s="6">
        <f>H438</f>
        <v>0</v>
      </c>
      <c r="I437" s="6">
        <f>I438</f>
        <v>0</v>
      </c>
      <c r="J437" s="6"/>
      <c r="K437" s="6">
        <f>K438</f>
        <v>0</v>
      </c>
      <c r="L437" s="6">
        <f>L438</f>
        <v>0</v>
      </c>
    </row>
    <row r="438" spans="1:12" ht="31.5" outlineLevel="7">
      <c r="A438" s="44" t="s">
        <v>780</v>
      </c>
      <c r="B438" s="44" t="s">
        <v>452</v>
      </c>
      <c r="C438" s="11" t="s">
        <v>453</v>
      </c>
      <c r="D438" s="7">
        <v>5156.2122499999996</v>
      </c>
      <c r="E438" s="17"/>
      <c r="F438" s="17">
        <f>SUM(D438:E438)</f>
        <v>5156.2122499999996</v>
      </c>
      <c r="G438" s="7"/>
      <c r="H438" s="17"/>
      <c r="I438" s="17">
        <f>SUM(G438:H438)</f>
        <v>0</v>
      </c>
      <c r="J438" s="7"/>
      <c r="K438" s="17"/>
      <c r="L438" s="17">
        <f>SUM(J438:K438)</f>
        <v>0</v>
      </c>
    </row>
    <row r="439" spans="1:12" ht="31.5" outlineLevel="3">
      <c r="A439" s="41" t="s">
        <v>765</v>
      </c>
      <c r="B439" s="41"/>
      <c r="C439" s="21" t="s">
        <v>766</v>
      </c>
      <c r="D439" s="16">
        <f t="shared" ref="D439:L439" si="172">D440</f>
        <v>125033.09999999999</v>
      </c>
      <c r="E439" s="16">
        <f t="shared" si="172"/>
        <v>7500</v>
      </c>
      <c r="F439" s="16">
        <f t="shared" si="172"/>
        <v>132533.1</v>
      </c>
      <c r="G439" s="16">
        <f t="shared" si="172"/>
        <v>125162.2</v>
      </c>
      <c r="H439" s="16">
        <f t="shared" si="172"/>
        <v>0</v>
      </c>
      <c r="I439" s="16">
        <f t="shared" si="172"/>
        <v>125162.2</v>
      </c>
      <c r="J439" s="16">
        <f t="shared" si="172"/>
        <v>126204.49999999999</v>
      </c>
      <c r="K439" s="16">
        <f t="shared" si="172"/>
        <v>0</v>
      </c>
      <c r="L439" s="16">
        <f t="shared" si="172"/>
        <v>126204.49999999999</v>
      </c>
    </row>
    <row r="440" spans="1:12" ht="31.5" outlineLevel="4">
      <c r="A440" s="41" t="s">
        <v>767</v>
      </c>
      <c r="B440" s="41"/>
      <c r="C440" s="21" t="s">
        <v>422</v>
      </c>
      <c r="D440" s="16">
        <f t="shared" ref="D440:L440" si="173">D441+D444+D446</f>
        <v>125033.09999999999</v>
      </c>
      <c r="E440" s="16">
        <f t="shared" si="173"/>
        <v>7500</v>
      </c>
      <c r="F440" s="16">
        <f t="shared" si="173"/>
        <v>132533.1</v>
      </c>
      <c r="G440" s="16">
        <f t="shared" si="173"/>
        <v>125162.2</v>
      </c>
      <c r="H440" s="16">
        <f t="shared" si="173"/>
        <v>0</v>
      </c>
      <c r="I440" s="16">
        <f t="shared" si="173"/>
        <v>125162.2</v>
      </c>
      <c r="J440" s="16">
        <f t="shared" si="173"/>
        <v>126204.49999999999</v>
      </c>
      <c r="K440" s="16">
        <f t="shared" si="173"/>
        <v>0</v>
      </c>
      <c r="L440" s="16">
        <f t="shared" si="173"/>
        <v>126204.49999999999</v>
      </c>
    </row>
    <row r="441" spans="1:12" ht="15.75" outlineLevel="5">
      <c r="A441" s="41" t="s">
        <v>781</v>
      </c>
      <c r="B441" s="41"/>
      <c r="C441" s="21" t="s">
        <v>424</v>
      </c>
      <c r="D441" s="16">
        <f t="shared" ref="D441:L441" si="174">D442+D443</f>
        <v>6026.5</v>
      </c>
      <c r="E441" s="16">
        <f t="shared" si="174"/>
        <v>0</v>
      </c>
      <c r="F441" s="16">
        <f t="shared" si="174"/>
        <v>6026.5</v>
      </c>
      <c r="G441" s="16">
        <f t="shared" si="174"/>
        <v>6262.5999999999995</v>
      </c>
      <c r="H441" s="16">
        <f t="shared" si="174"/>
        <v>0</v>
      </c>
      <c r="I441" s="16">
        <f t="shared" si="174"/>
        <v>6262.5999999999995</v>
      </c>
      <c r="J441" s="16">
        <f t="shared" si="174"/>
        <v>7304.9</v>
      </c>
      <c r="K441" s="16">
        <f t="shared" si="174"/>
        <v>0</v>
      </c>
      <c r="L441" s="16">
        <f t="shared" si="174"/>
        <v>7304.9</v>
      </c>
    </row>
    <row r="442" spans="1:12" ht="47.25" outlineLevel="7">
      <c r="A442" s="42" t="s">
        <v>781</v>
      </c>
      <c r="B442" s="42" t="s">
        <v>391</v>
      </c>
      <c r="C442" s="22" t="s">
        <v>392</v>
      </c>
      <c r="D442" s="17">
        <v>5898.3</v>
      </c>
      <c r="E442" s="17"/>
      <c r="F442" s="17">
        <f>SUM(D442:E442)</f>
        <v>5898.3</v>
      </c>
      <c r="G442" s="17">
        <v>6134.4</v>
      </c>
      <c r="H442" s="17"/>
      <c r="I442" s="17">
        <f>SUM(G442:H442)</f>
        <v>6134.4</v>
      </c>
      <c r="J442" s="17">
        <v>7176.7</v>
      </c>
      <c r="K442" s="17"/>
      <c r="L442" s="17">
        <f>SUM(J442:K442)</f>
        <v>7176.7</v>
      </c>
    </row>
    <row r="443" spans="1:12" ht="31.5" outlineLevel="7">
      <c r="A443" s="42" t="s">
        <v>781</v>
      </c>
      <c r="B443" s="42" t="s">
        <v>394</v>
      </c>
      <c r="C443" s="22" t="s">
        <v>395</v>
      </c>
      <c r="D443" s="17">
        <v>128.19999999999999</v>
      </c>
      <c r="E443" s="17"/>
      <c r="F443" s="17">
        <f>SUM(D443:E443)</f>
        <v>128.19999999999999</v>
      </c>
      <c r="G443" s="17">
        <v>128.19999999999999</v>
      </c>
      <c r="H443" s="17"/>
      <c r="I443" s="17">
        <f>SUM(G443:H443)</f>
        <v>128.19999999999999</v>
      </c>
      <c r="J443" s="17">
        <v>128.19999999999999</v>
      </c>
      <c r="K443" s="17"/>
      <c r="L443" s="17">
        <f>SUM(J443:K443)</f>
        <v>128.19999999999999</v>
      </c>
    </row>
    <row r="444" spans="1:12" ht="31.5" customHeight="1" outlineLevel="5">
      <c r="A444" s="167" t="s">
        <v>768</v>
      </c>
      <c r="B444" s="167"/>
      <c r="C444" s="168" t="s">
        <v>799</v>
      </c>
      <c r="D444" s="16">
        <f t="shared" ref="D444:L444" si="175">D445</f>
        <v>118468.4</v>
      </c>
      <c r="E444" s="172">
        <f t="shared" si="175"/>
        <v>7500</v>
      </c>
      <c r="F444" s="172">
        <f t="shared" si="175"/>
        <v>125968.4</v>
      </c>
      <c r="G444" s="16">
        <f t="shared" si="175"/>
        <v>118361.4</v>
      </c>
      <c r="H444" s="16">
        <f t="shared" si="175"/>
        <v>0</v>
      </c>
      <c r="I444" s="16">
        <f t="shared" si="175"/>
        <v>118361.4</v>
      </c>
      <c r="J444" s="16">
        <f t="shared" si="175"/>
        <v>118361.4</v>
      </c>
      <c r="K444" s="16">
        <f t="shared" si="175"/>
        <v>0</v>
      </c>
      <c r="L444" s="16">
        <f t="shared" si="175"/>
        <v>118361.4</v>
      </c>
    </row>
    <row r="445" spans="1:12" ht="31.5" outlineLevel="7">
      <c r="A445" s="42" t="s">
        <v>768</v>
      </c>
      <c r="B445" s="42" t="s">
        <v>452</v>
      </c>
      <c r="C445" s="22" t="s">
        <v>453</v>
      </c>
      <c r="D445" s="17">
        <f>116641.2+91+1736.2</f>
        <v>118468.4</v>
      </c>
      <c r="E445" s="161">
        <v>7500</v>
      </c>
      <c r="F445" s="161">
        <f>SUM(D445:E445)</f>
        <v>125968.4</v>
      </c>
      <c r="G445" s="17">
        <f>116534.2+91+1736.2</f>
        <v>118361.4</v>
      </c>
      <c r="H445" s="17"/>
      <c r="I445" s="17">
        <f>SUM(G445:H445)</f>
        <v>118361.4</v>
      </c>
      <c r="J445" s="17">
        <f>116534.2+91+1736.2</f>
        <v>118361.4</v>
      </c>
      <c r="K445" s="17"/>
      <c r="L445" s="17">
        <f>SUM(J445:K445)</f>
        <v>118361.4</v>
      </c>
    </row>
    <row r="446" spans="1:12" ht="24" customHeight="1" outlineLevel="5">
      <c r="A446" s="41" t="s">
        <v>769</v>
      </c>
      <c r="B446" s="41"/>
      <c r="C446" s="21" t="s">
        <v>770</v>
      </c>
      <c r="D446" s="16">
        <f t="shared" ref="D446:L446" si="176">D447</f>
        <v>538.20000000000005</v>
      </c>
      <c r="E446" s="16">
        <f t="shared" si="176"/>
        <v>0</v>
      </c>
      <c r="F446" s="16">
        <f t="shared" si="176"/>
        <v>538.20000000000005</v>
      </c>
      <c r="G446" s="16">
        <f t="shared" si="176"/>
        <v>538.20000000000005</v>
      </c>
      <c r="H446" s="16">
        <f t="shared" si="176"/>
        <v>0</v>
      </c>
      <c r="I446" s="16">
        <f t="shared" si="176"/>
        <v>538.20000000000005</v>
      </c>
      <c r="J446" s="16">
        <f t="shared" si="176"/>
        <v>538.20000000000005</v>
      </c>
      <c r="K446" s="16">
        <f t="shared" si="176"/>
        <v>0</v>
      </c>
      <c r="L446" s="16">
        <f t="shared" si="176"/>
        <v>538.20000000000005</v>
      </c>
    </row>
    <row r="447" spans="1:12" ht="31.5" outlineLevel="7">
      <c r="A447" s="42" t="s">
        <v>769</v>
      </c>
      <c r="B447" s="42" t="s">
        <v>452</v>
      </c>
      <c r="C447" s="22" t="s">
        <v>453</v>
      </c>
      <c r="D447" s="17">
        <v>538.20000000000005</v>
      </c>
      <c r="E447" s="17"/>
      <c r="F447" s="17">
        <f>SUM(D447:E447)</f>
        <v>538.20000000000005</v>
      </c>
      <c r="G447" s="17">
        <v>538.20000000000005</v>
      </c>
      <c r="H447" s="17"/>
      <c r="I447" s="17">
        <f>SUM(G447:H447)</f>
        <v>538.20000000000005</v>
      </c>
      <c r="J447" s="17">
        <v>538.20000000000005</v>
      </c>
      <c r="K447" s="17"/>
      <c r="L447" s="17">
        <f>SUM(J447:K447)</f>
        <v>538.20000000000005</v>
      </c>
    </row>
    <row r="448" spans="1:12" ht="31.5" outlineLevel="2">
      <c r="A448" s="41" t="s">
        <v>444</v>
      </c>
      <c r="B448" s="41"/>
      <c r="C448" s="21" t="s">
        <v>445</v>
      </c>
      <c r="D448" s="16">
        <f t="shared" ref="D448:L448" si="177">D449+D462+D468+D472</f>
        <v>11387.53881</v>
      </c>
      <c r="E448" s="16">
        <f t="shared" si="177"/>
        <v>-0.01</v>
      </c>
      <c r="F448" s="16">
        <f t="shared" si="177"/>
        <v>11387.52881</v>
      </c>
      <c r="G448" s="16">
        <f t="shared" si="177"/>
        <v>8882.1999999999989</v>
      </c>
      <c r="H448" s="16">
        <f t="shared" si="177"/>
        <v>0</v>
      </c>
      <c r="I448" s="16">
        <f t="shared" si="177"/>
        <v>8882.1999999999989</v>
      </c>
      <c r="J448" s="16">
        <f t="shared" si="177"/>
        <v>8882.1999999999989</v>
      </c>
      <c r="K448" s="16">
        <f t="shared" si="177"/>
        <v>0</v>
      </c>
      <c r="L448" s="16">
        <f t="shared" si="177"/>
        <v>8882.1999999999989</v>
      </c>
    </row>
    <row r="449" spans="1:12" ht="31.5" outlineLevel="3">
      <c r="A449" s="41" t="s">
        <v>446</v>
      </c>
      <c r="B449" s="41"/>
      <c r="C449" s="21" t="s">
        <v>447</v>
      </c>
      <c r="D449" s="16">
        <f t="shared" ref="D449:L449" si="178">D450</f>
        <v>6515.7388100000007</v>
      </c>
      <c r="E449" s="16">
        <f t="shared" si="178"/>
        <v>-0.01</v>
      </c>
      <c r="F449" s="16">
        <f t="shared" si="178"/>
        <v>6515.7288100000005</v>
      </c>
      <c r="G449" s="16">
        <f t="shared" si="178"/>
        <v>4423.3999999999996</v>
      </c>
      <c r="H449" s="16">
        <f t="shared" si="178"/>
        <v>0</v>
      </c>
      <c r="I449" s="16">
        <f t="shared" si="178"/>
        <v>4423.3999999999996</v>
      </c>
      <c r="J449" s="16">
        <f t="shared" si="178"/>
        <v>4423.3999999999996</v>
      </c>
      <c r="K449" s="16">
        <f t="shared" si="178"/>
        <v>0</v>
      </c>
      <c r="L449" s="16">
        <f t="shared" si="178"/>
        <v>4423.3999999999996</v>
      </c>
    </row>
    <row r="450" spans="1:12" ht="31.5" outlineLevel="4">
      <c r="A450" s="41" t="s">
        <v>448</v>
      </c>
      <c r="B450" s="41"/>
      <c r="C450" s="21" t="s">
        <v>449</v>
      </c>
      <c r="D450" s="16">
        <f t="shared" ref="D450:L450" si="179">D451+D458+D460+D456+D454</f>
        <v>6515.7388100000007</v>
      </c>
      <c r="E450" s="16">
        <f t="shared" si="179"/>
        <v>-0.01</v>
      </c>
      <c r="F450" s="16">
        <f t="shared" si="179"/>
        <v>6515.7288100000005</v>
      </c>
      <c r="G450" s="16">
        <f t="shared" si="179"/>
        <v>4423.3999999999996</v>
      </c>
      <c r="H450" s="16">
        <f t="shared" si="179"/>
        <v>0</v>
      </c>
      <c r="I450" s="16">
        <f t="shared" si="179"/>
        <v>4423.3999999999996</v>
      </c>
      <c r="J450" s="16">
        <f t="shared" si="179"/>
        <v>4423.3999999999996</v>
      </c>
      <c r="K450" s="16">
        <f t="shared" si="179"/>
        <v>0</v>
      </c>
      <c r="L450" s="16">
        <f t="shared" si="179"/>
        <v>4423.3999999999996</v>
      </c>
    </row>
    <row r="451" spans="1:12" ht="31.5" outlineLevel="5">
      <c r="A451" s="41" t="s">
        <v>450</v>
      </c>
      <c r="B451" s="41"/>
      <c r="C451" s="21" t="s">
        <v>451</v>
      </c>
      <c r="D451" s="16">
        <f t="shared" ref="D451:L451" si="180">D452+D453</f>
        <v>3423.4</v>
      </c>
      <c r="E451" s="16">
        <f t="shared" si="180"/>
        <v>0</v>
      </c>
      <c r="F451" s="16">
        <f t="shared" si="180"/>
        <v>3423.4</v>
      </c>
      <c r="G451" s="16">
        <f t="shared" si="180"/>
        <v>3423.4</v>
      </c>
      <c r="H451" s="16">
        <f t="shared" si="180"/>
        <v>0</v>
      </c>
      <c r="I451" s="16">
        <f t="shared" si="180"/>
        <v>3423.4</v>
      </c>
      <c r="J451" s="16">
        <f t="shared" si="180"/>
        <v>3423.4</v>
      </c>
      <c r="K451" s="16">
        <f t="shared" si="180"/>
        <v>0</v>
      </c>
      <c r="L451" s="16">
        <f t="shared" si="180"/>
        <v>3423.4</v>
      </c>
    </row>
    <row r="452" spans="1:12" ht="31.5" outlineLevel="7">
      <c r="A452" s="42" t="s">
        <v>450</v>
      </c>
      <c r="B452" s="42" t="s">
        <v>394</v>
      </c>
      <c r="C452" s="22" t="s">
        <v>395</v>
      </c>
      <c r="D452" s="7">
        <v>45</v>
      </c>
      <c r="E452" s="17"/>
      <c r="F452" s="17">
        <f>SUM(D452:E452)</f>
        <v>45</v>
      </c>
      <c r="G452" s="7">
        <v>45</v>
      </c>
      <c r="H452" s="17"/>
      <c r="I452" s="17">
        <f>SUM(G452:H452)</f>
        <v>45</v>
      </c>
      <c r="J452" s="7">
        <v>45</v>
      </c>
      <c r="K452" s="17"/>
      <c r="L452" s="17">
        <f>SUM(J452:K452)</f>
        <v>45</v>
      </c>
    </row>
    <row r="453" spans="1:12" ht="31.5" outlineLevel="7">
      <c r="A453" s="42" t="s">
        <v>450</v>
      </c>
      <c r="B453" s="42" t="s">
        <v>452</v>
      </c>
      <c r="C453" s="22" t="s">
        <v>453</v>
      </c>
      <c r="D453" s="7">
        <f>3378.4</f>
        <v>3378.4</v>
      </c>
      <c r="E453" s="17"/>
      <c r="F453" s="17">
        <f>SUM(D453:E453)</f>
        <v>3378.4</v>
      </c>
      <c r="G453" s="7">
        <v>3378.4</v>
      </c>
      <c r="H453" s="17"/>
      <c r="I453" s="17">
        <f>SUM(G453:H453)</f>
        <v>3378.4</v>
      </c>
      <c r="J453" s="7">
        <v>3378.4</v>
      </c>
      <c r="K453" s="17"/>
      <c r="L453" s="17">
        <f>SUM(J453:K453)</f>
        <v>3378.4</v>
      </c>
    </row>
    <row r="454" spans="1:12" ht="31.5" outlineLevel="7">
      <c r="A454" s="43" t="s">
        <v>847</v>
      </c>
      <c r="B454" s="43"/>
      <c r="C454" s="12" t="s">
        <v>173</v>
      </c>
      <c r="D454" s="6">
        <f>D455</f>
        <v>160.5</v>
      </c>
      <c r="E454" s="6">
        <f>E455</f>
        <v>0</v>
      </c>
      <c r="F454" s="6">
        <f>F455</f>
        <v>160.5</v>
      </c>
      <c r="G454" s="6"/>
      <c r="H454" s="6">
        <f>H455</f>
        <v>0</v>
      </c>
      <c r="I454" s="6">
        <f>I455</f>
        <v>0</v>
      </c>
      <c r="J454" s="6"/>
      <c r="K454" s="6">
        <f>K455</f>
        <v>0</v>
      </c>
      <c r="L454" s="6">
        <f>L455</f>
        <v>0</v>
      </c>
    </row>
    <row r="455" spans="1:12" ht="31.5" outlineLevel="7">
      <c r="A455" s="44" t="s">
        <v>847</v>
      </c>
      <c r="B455" s="44" t="s">
        <v>452</v>
      </c>
      <c r="C455" s="13" t="s">
        <v>809</v>
      </c>
      <c r="D455" s="7">
        <v>160.5</v>
      </c>
      <c r="E455" s="17"/>
      <c r="F455" s="17">
        <f>SUM(D455:E455)</f>
        <v>160.5</v>
      </c>
      <c r="G455" s="7"/>
      <c r="H455" s="17"/>
      <c r="I455" s="17">
        <f>SUM(G455:H455)</f>
        <v>0</v>
      </c>
      <c r="J455" s="7"/>
      <c r="K455" s="17"/>
      <c r="L455" s="17">
        <f>SUM(J455:K455)</f>
        <v>0</v>
      </c>
    </row>
    <row r="456" spans="1:12" ht="31.5" outlineLevel="7">
      <c r="A456" s="43" t="s">
        <v>847</v>
      </c>
      <c r="B456" s="43"/>
      <c r="C456" s="12" t="s">
        <v>174</v>
      </c>
      <c r="D456" s="6">
        <f>D457</f>
        <v>802.4</v>
      </c>
      <c r="E456" s="6">
        <f>E457</f>
        <v>0</v>
      </c>
      <c r="F456" s="6">
        <f>F457</f>
        <v>802.4</v>
      </c>
      <c r="G456" s="6"/>
      <c r="H456" s="6">
        <f>H457</f>
        <v>0</v>
      </c>
      <c r="I456" s="6">
        <f>I457</f>
        <v>0</v>
      </c>
      <c r="J456" s="6"/>
      <c r="K456" s="6">
        <f>K457</f>
        <v>0</v>
      </c>
      <c r="L456" s="6">
        <f>L457</f>
        <v>0</v>
      </c>
    </row>
    <row r="457" spans="1:12" ht="31.5" outlineLevel="7">
      <c r="A457" s="44" t="s">
        <v>847</v>
      </c>
      <c r="B457" s="44" t="s">
        <v>452</v>
      </c>
      <c r="C457" s="13" t="s">
        <v>453</v>
      </c>
      <c r="D457" s="7">
        <v>802.4</v>
      </c>
      <c r="E457" s="17"/>
      <c r="F457" s="17">
        <f>SUM(D457:E457)</f>
        <v>802.4</v>
      </c>
      <c r="G457" s="7"/>
      <c r="H457" s="17"/>
      <c r="I457" s="17">
        <f>SUM(G457:H457)</f>
        <v>0</v>
      </c>
      <c r="J457" s="7"/>
      <c r="K457" s="17"/>
      <c r="L457" s="17">
        <f>SUM(J457:K457)</f>
        <v>0</v>
      </c>
    </row>
    <row r="458" spans="1:12" ht="31.5" outlineLevel="7">
      <c r="A458" s="167" t="s">
        <v>830</v>
      </c>
      <c r="B458" s="167"/>
      <c r="C458" s="181" t="s">
        <v>968</v>
      </c>
      <c r="D458" s="6">
        <f t="shared" ref="D458:L458" si="181">D459</f>
        <v>1064.71245</v>
      </c>
      <c r="E458" s="6">
        <f t="shared" si="181"/>
        <v>-0.01</v>
      </c>
      <c r="F458" s="6">
        <f t="shared" si="181"/>
        <v>1064.70245</v>
      </c>
      <c r="G458" s="6">
        <f t="shared" si="181"/>
        <v>1000</v>
      </c>
      <c r="H458" s="6">
        <f t="shared" si="181"/>
        <v>0</v>
      </c>
      <c r="I458" s="6">
        <f t="shared" si="181"/>
        <v>1000</v>
      </c>
      <c r="J458" s="6">
        <f t="shared" si="181"/>
        <v>1000</v>
      </c>
      <c r="K458" s="6">
        <f t="shared" si="181"/>
        <v>0</v>
      </c>
      <c r="L458" s="6">
        <f t="shared" si="181"/>
        <v>1000</v>
      </c>
    </row>
    <row r="459" spans="1:12" ht="31.5" outlineLevel="7">
      <c r="A459" s="42" t="s">
        <v>830</v>
      </c>
      <c r="B459" s="42" t="s">
        <v>452</v>
      </c>
      <c r="C459" s="19" t="s">
        <v>809</v>
      </c>
      <c r="D459" s="7">
        <v>1064.71245</v>
      </c>
      <c r="E459" s="178">
        <v>-0.01</v>
      </c>
      <c r="F459" s="179">
        <f>SUM(D459:E459)</f>
        <v>1064.70245</v>
      </c>
      <c r="G459" s="7">
        <v>1000</v>
      </c>
      <c r="H459" s="17"/>
      <c r="I459" s="17">
        <f>SUM(G459:H459)</f>
        <v>1000</v>
      </c>
      <c r="J459" s="7">
        <v>1000</v>
      </c>
      <c r="K459" s="17"/>
      <c r="L459" s="17">
        <f>SUM(J459:K459)</f>
        <v>1000</v>
      </c>
    </row>
    <row r="460" spans="1:12" ht="31.5" outlineLevel="7">
      <c r="A460" s="41" t="s">
        <v>830</v>
      </c>
      <c r="B460" s="41"/>
      <c r="C460" s="20" t="s">
        <v>836</v>
      </c>
      <c r="D460" s="6">
        <f>D461</f>
        <v>1064.7263600000001</v>
      </c>
      <c r="E460" s="6">
        <f>E461</f>
        <v>0</v>
      </c>
      <c r="F460" s="6">
        <f>F461</f>
        <v>1064.7263600000001</v>
      </c>
      <c r="G460" s="6"/>
      <c r="H460" s="6">
        <f>H461</f>
        <v>0</v>
      </c>
      <c r="I460" s="6">
        <f>I461</f>
        <v>0</v>
      </c>
      <c r="J460" s="6"/>
      <c r="K460" s="6">
        <f>K461</f>
        <v>0</v>
      </c>
      <c r="L460" s="6">
        <f>L461</f>
        <v>0</v>
      </c>
    </row>
    <row r="461" spans="1:12" ht="31.5" outlineLevel="7">
      <c r="A461" s="42" t="s">
        <v>830</v>
      </c>
      <c r="B461" s="42" t="s">
        <v>452</v>
      </c>
      <c r="C461" s="19" t="s">
        <v>809</v>
      </c>
      <c r="D461" s="7">
        <v>1064.7263600000001</v>
      </c>
      <c r="E461" s="17"/>
      <c r="F461" s="17">
        <f>SUM(D461:E461)</f>
        <v>1064.7263600000001</v>
      </c>
      <c r="G461" s="7"/>
      <c r="H461" s="17"/>
      <c r="I461" s="17">
        <f>SUM(G461:H461)</f>
        <v>0</v>
      </c>
      <c r="J461" s="7"/>
      <c r="K461" s="17"/>
      <c r="L461" s="17">
        <f>SUM(J461:K461)</f>
        <v>0</v>
      </c>
    </row>
    <row r="462" spans="1:12" ht="31.5" outlineLevel="3">
      <c r="A462" s="41" t="s">
        <v>623</v>
      </c>
      <c r="B462" s="41"/>
      <c r="C462" s="21" t="s">
        <v>624</v>
      </c>
      <c r="D462" s="16">
        <f t="shared" ref="D462:L462" si="182">D463</f>
        <v>2783.9</v>
      </c>
      <c r="E462" s="16">
        <f t="shared" si="182"/>
        <v>0</v>
      </c>
      <c r="F462" s="16">
        <f t="shared" si="182"/>
        <v>2783.9</v>
      </c>
      <c r="G462" s="16">
        <f t="shared" si="182"/>
        <v>2520.9</v>
      </c>
      <c r="H462" s="16">
        <f t="shared" si="182"/>
        <v>0</v>
      </c>
      <c r="I462" s="16">
        <f t="shared" si="182"/>
        <v>2520.9</v>
      </c>
      <c r="J462" s="16">
        <f t="shared" si="182"/>
        <v>2520.9</v>
      </c>
      <c r="K462" s="16">
        <f t="shared" si="182"/>
        <v>0</v>
      </c>
      <c r="L462" s="16">
        <f t="shared" si="182"/>
        <v>2520.9</v>
      </c>
    </row>
    <row r="463" spans="1:12" ht="21.75" customHeight="1" outlineLevel="4">
      <c r="A463" s="41" t="s">
        <v>625</v>
      </c>
      <c r="B463" s="41"/>
      <c r="C463" s="21" t="s">
        <v>626</v>
      </c>
      <c r="D463" s="16">
        <f t="shared" ref="D463:L463" si="183">D464+D466</f>
        <v>2783.9</v>
      </c>
      <c r="E463" s="16">
        <f t="shared" si="183"/>
        <v>0</v>
      </c>
      <c r="F463" s="16">
        <f t="shared" si="183"/>
        <v>2783.9</v>
      </c>
      <c r="G463" s="16">
        <f t="shared" si="183"/>
        <v>2520.9</v>
      </c>
      <c r="H463" s="16">
        <f t="shared" si="183"/>
        <v>0</v>
      </c>
      <c r="I463" s="16">
        <f t="shared" si="183"/>
        <v>2520.9</v>
      </c>
      <c r="J463" s="16">
        <f t="shared" si="183"/>
        <v>2520.9</v>
      </c>
      <c r="K463" s="16">
        <f t="shared" si="183"/>
        <v>0</v>
      </c>
      <c r="L463" s="16">
        <f t="shared" si="183"/>
        <v>2520.9</v>
      </c>
    </row>
    <row r="464" spans="1:12" ht="31.5" outlineLevel="5">
      <c r="A464" s="41" t="s">
        <v>627</v>
      </c>
      <c r="B464" s="41"/>
      <c r="C464" s="21" t="s">
        <v>451</v>
      </c>
      <c r="D464" s="16">
        <f t="shared" ref="D464:L464" si="184">D465</f>
        <v>1670.9</v>
      </c>
      <c r="E464" s="16">
        <f t="shared" si="184"/>
        <v>0</v>
      </c>
      <c r="F464" s="16">
        <f t="shared" si="184"/>
        <v>1670.9</v>
      </c>
      <c r="G464" s="16">
        <f t="shared" si="184"/>
        <v>1520.9</v>
      </c>
      <c r="H464" s="16">
        <f t="shared" si="184"/>
        <v>0</v>
      </c>
      <c r="I464" s="16">
        <f t="shared" si="184"/>
        <v>1520.9</v>
      </c>
      <c r="J464" s="16">
        <f t="shared" si="184"/>
        <v>1520.9</v>
      </c>
      <c r="K464" s="16">
        <f t="shared" si="184"/>
        <v>0</v>
      </c>
      <c r="L464" s="16">
        <f t="shared" si="184"/>
        <v>1520.9</v>
      </c>
    </row>
    <row r="465" spans="1:12" ht="31.5" outlineLevel="7">
      <c r="A465" s="42" t="s">
        <v>627</v>
      </c>
      <c r="B465" s="42" t="s">
        <v>452</v>
      </c>
      <c r="C465" s="22" t="s">
        <v>453</v>
      </c>
      <c r="D465" s="7">
        <f>1520.9+150</f>
        <v>1670.9</v>
      </c>
      <c r="E465" s="17"/>
      <c r="F465" s="17">
        <f>SUM(D465:E465)</f>
        <v>1670.9</v>
      </c>
      <c r="G465" s="7">
        <v>1520.9</v>
      </c>
      <c r="H465" s="17"/>
      <c r="I465" s="17">
        <f>SUM(G465:H465)</f>
        <v>1520.9</v>
      </c>
      <c r="J465" s="7">
        <v>1520.9</v>
      </c>
      <c r="K465" s="17"/>
      <c r="L465" s="17">
        <f>SUM(J465:K465)</f>
        <v>1520.9</v>
      </c>
    </row>
    <row r="466" spans="1:12" ht="15.75" outlineLevel="5">
      <c r="A466" s="41" t="s">
        <v>628</v>
      </c>
      <c r="B466" s="41"/>
      <c r="C466" s="21" t="s">
        <v>629</v>
      </c>
      <c r="D466" s="16">
        <f t="shared" ref="D466:L466" si="185">D467</f>
        <v>1113</v>
      </c>
      <c r="E466" s="16">
        <f t="shared" si="185"/>
        <v>0</v>
      </c>
      <c r="F466" s="16">
        <f t="shared" si="185"/>
        <v>1113</v>
      </c>
      <c r="G466" s="16">
        <f t="shared" si="185"/>
        <v>1000</v>
      </c>
      <c r="H466" s="16">
        <f t="shared" si="185"/>
        <v>0</v>
      </c>
      <c r="I466" s="16">
        <f t="shared" si="185"/>
        <v>1000</v>
      </c>
      <c r="J466" s="16">
        <f t="shared" si="185"/>
        <v>1000</v>
      </c>
      <c r="K466" s="16">
        <f t="shared" si="185"/>
        <v>0</v>
      </c>
      <c r="L466" s="16">
        <f t="shared" si="185"/>
        <v>1000</v>
      </c>
    </row>
    <row r="467" spans="1:12" ht="15.75" outlineLevel="7">
      <c r="A467" s="42" t="s">
        <v>628</v>
      </c>
      <c r="B467" s="42" t="s">
        <v>406</v>
      </c>
      <c r="C467" s="22" t="s">
        <v>407</v>
      </c>
      <c r="D467" s="146">
        <v>1113</v>
      </c>
      <c r="E467" s="17"/>
      <c r="F467" s="17">
        <f>SUM(D467:E467)</f>
        <v>1113</v>
      </c>
      <c r="G467" s="146">
        <v>1000</v>
      </c>
      <c r="H467" s="17"/>
      <c r="I467" s="17">
        <f>SUM(G467:H467)</f>
        <v>1000</v>
      </c>
      <c r="J467" s="146">
        <v>1000</v>
      </c>
      <c r="K467" s="17"/>
      <c r="L467" s="17">
        <f>SUM(J467:K467)</f>
        <v>1000</v>
      </c>
    </row>
    <row r="468" spans="1:12" ht="31.5" outlineLevel="3">
      <c r="A468" s="41" t="s">
        <v>630</v>
      </c>
      <c r="B468" s="41"/>
      <c r="C468" s="21" t="s">
        <v>631</v>
      </c>
      <c r="D468" s="16">
        <f>D469</f>
        <v>1813.1</v>
      </c>
      <c r="E468" s="16">
        <f>E469</f>
        <v>0</v>
      </c>
      <c r="F468" s="16">
        <f>F469</f>
        <v>1813.1</v>
      </c>
      <c r="G468" s="16">
        <f t="shared" ref="D468:L470" si="186">G469</f>
        <v>1663.1</v>
      </c>
      <c r="H468" s="16">
        <f>H469</f>
        <v>0</v>
      </c>
      <c r="I468" s="16">
        <f>I469</f>
        <v>1663.1</v>
      </c>
      <c r="J468" s="16">
        <f t="shared" si="186"/>
        <v>1663.1</v>
      </c>
      <c r="K468" s="16">
        <f>K469</f>
        <v>0</v>
      </c>
      <c r="L468" s="16">
        <f>L469</f>
        <v>1663.1</v>
      </c>
    </row>
    <row r="469" spans="1:12" ht="31.5" outlineLevel="4">
      <c r="A469" s="41" t="s">
        <v>632</v>
      </c>
      <c r="B469" s="41"/>
      <c r="C469" s="21" t="s">
        <v>633</v>
      </c>
      <c r="D469" s="16">
        <f t="shared" si="186"/>
        <v>1813.1</v>
      </c>
      <c r="E469" s="16">
        <f t="shared" si="186"/>
        <v>0</v>
      </c>
      <c r="F469" s="16">
        <f t="shared" si="186"/>
        <v>1813.1</v>
      </c>
      <c r="G469" s="16">
        <f t="shared" si="186"/>
        <v>1663.1</v>
      </c>
      <c r="H469" s="16">
        <f t="shared" si="186"/>
        <v>0</v>
      </c>
      <c r="I469" s="16">
        <f t="shared" si="186"/>
        <v>1663.1</v>
      </c>
      <c r="J469" s="16">
        <f t="shared" si="186"/>
        <v>1663.1</v>
      </c>
      <c r="K469" s="16">
        <f t="shared" si="186"/>
        <v>0</v>
      </c>
      <c r="L469" s="16">
        <f t="shared" si="186"/>
        <v>1663.1</v>
      </c>
    </row>
    <row r="470" spans="1:12" ht="31.5" outlineLevel="5">
      <c r="A470" s="41" t="s">
        <v>634</v>
      </c>
      <c r="B470" s="41"/>
      <c r="C470" s="21" t="s">
        <v>451</v>
      </c>
      <c r="D470" s="16">
        <f t="shared" si="186"/>
        <v>1813.1</v>
      </c>
      <c r="E470" s="16">
        <f t="shared" si="186"/>
        <v>0</v>
      </c>
      <c r="F470" s="16">
        <f t="shared" si="186"/>
        <v>1813.1</v>
      </c>
      <c r="G470" s="16">
        <f t="shared" si="186"/>
        <v>1663.1</v>
      </c>
      <c r="H470" s="16">
        <f t="shared" si="186"/>
        <v>0</v>
      </c>
      <c r="I470" s="16">
        <f t="shared" si="186"/>
        <v>1663.1</v>
      </c>
      <c r="J470" s="16">
        <f t="shared" si="186"/>
        <v>1663.1</v>
      </c>
      <c r="K470" s="16">
        <f t="shared" si="186"/>
        <v>0</v>
      </c>
      <c r="L470" s="16">
        <f t="shared" si="186"/>
        <v>1663.1</v>
      </c>
    </row>
    <row r="471" spans="1:12" ht="31.5" outlineLevel="7">
      <c r="A471" s="42" t="s">
        <v>634</v>
      </c>
      <c r="B471" s="42" t="s">
        <v>452</v>
      </c>
      <c r="C471" s="22" t="s">
        <v>453</v>
      </c>
      <c r="D471" s="17">
        <f>1663.1+150</f>
        <v>1813.1</v>
      </c>
      <c r="E471" s="17"/>
      <c r="F471" s="17">
        <f>SUM(D471:E471)</f>
        <v>1813.1</v>
      </c>
      <c r="G471" s="17">
        <v>1663.1</v>
      </c>
      <c r="H471" s="17"/>
      <c r="I471" s="17">
        <f>SUM(G471:H471)</f>
        <v>1663.1</v>
      </c>
      <c r="J471" s="17">
        <v>1663.1</v>
      </c>
      <c r="K471" s="17"/>
      <c r="L471" s="17">
        <f>SUM(J471:K471)</f>
        <v>1663.1</v>
      </c>
    </row>
    <row r="472" spans="1:12" ht="31.5" outlineLevel="3">
      <c r="A472" s="41" t="s">
        <v>454</v>
      </c>
      <c r="B472" s="41"/>
      <c r="C472" s="21" t="s">
        <v>455</v>
      </c>
      <c r="D472" s="16">
        <f t="shared" ref="D472:L474" si="187">D473</f>
        <v>274.8</v>
      </c>
      <c r="E472" s="16">
        <f t="shared" si="187"/>
        <v>0</v>
      </c>
      <c r="F472" s="16">
        <f t="shared" si="187"/>
        <v>274.8</v>
      </c>
      <c r="G472" s="16">
        <f t="shared" si="187"/>
        <v>274.8</v>
      </c>
      <c r="H472" s="16">
        <f t="shared" si="187"/>
        <v>0</v>
      </c>
      <c r="I472" s="16">
        <f t="shared" si="187"/>
        <v>274.8</v>
      </c>
      <c r="J472" s="16">
        <f t="shared" si="187"/>
        <v>274.8</v>
      </c>
      <c r="K472" s="16">
        <f t="shared" si="187"/>
        <v>0</v>
      </c>
      <c r="L472" s="16">
        <f t="shared" si="187"/>
        <v>274.8</v>
      </c>
    </row>
    <row r="473" spans="1:12" ht="47.25" outlineLevel="4">
      <c r="A473" s="41" t="s">
        <v>456</v>
      </c>
      <c r="B473" s="41"/>
      <c r="C473" s="21" t="s">
        <v>457</v>
      </c>
      <c r="D473" s="16">
        <f t="shared" si="187"/>
        <v>274.8</v>
      </c>
      <c r="E473" s="16">
        <f t="shared" si="187"/>
        <v>0</v>
      </c>
      <c r="F473" s="16">
        <f t="shared" si="187"/>
        <v>274.8</v>
      </c>
      <c r="G473" s="16">
        <f t="shared" si="187"/>
        <v>274.8</v>
      </c>
      <c r="H473" s="16">
        <f t="shared" si="187"/>
        <v>0</v>
      </c>
      <c r="I473" s="16">
        <f t="shared" si="187"/>
        <v>274.8</v>
      </c>
      <c r="J473" s="16">
        <f t="shared" si="187"/>
        <v>274.8</v>
      </c>
      <c r="K473" s="16">
        <f t="shared" si="187"/>
        <v>0</v>
      </c>
      <c r="L473" s="16">
        <f t="shared" si="187"/>
        <v>274.8</v>
      </c>
    </row>
    <row r="474" spans="1:12" ht="31.5" outlineLevel="5">
      <c r="A474" s="41" t="s">
        <v>821</v>
      </c>
      <c r="B474" s="41"/>
      <c r="C474" s="21" t="s">
        <v>822</v>
      </c>
      <c r="D474" s="16">
        <f t="shared" si="187"/>
        <v>274.8</v>
      </c>
      <c r="E474" s="16">
        <f t="shared" si="187"/>
        <v>0</v>
      </c>
      <c r="F474" s="16">
        <f t="shared" si="187"/>
        <v>274.8</v>
      </c>
      <c r="G474" s="16">
        <f t="shared" si="187"/>
        <v>274.8</v>
      </c>
      <c r="H474" s="16">
        <f t="shared" si="187"/>
        <v>0</v>
      </c>
      <c r="I474" s="16">
        <f t="shared" si="187"/>
        <v>274.8</v>
      </c>
      <c r="J474" s="16">
        <f t="shared" si="187"/>
        <v>274.8</v>
      </c>
      <c r="K474" s="16">
        <f t="shared" si="187"/>
        <v>0</v>
      </c>
      <c r="L474" s="16">
        <f t="shared" si="187"/>
        <v>274.8</v>
      </c>
    </row>
    <row r="475" spans="1:12" ht="31.5" outlineLevel="7">
      <c r="A475" s="42" t="s">
        <v>821</v>
      </c>
      <c r="B475" s="42" t="s">
        <v>452</v>
      </c>
      <c r="C475" s="22" t="s">
        <v>453</v>
      </c>
      <c r="D475" s="17">
        <v>274.8</v>
      </c>
      <c r="E475" s="17"/>
      <c r="F475" s="17">
        <f>SUM(D475:E475)</f>
        <v>274.8</v>
      </c>
      <c r="G475" s="17">
        <v>274.8</v>
      </c>
      <c r="H475" s="17"/>
      <c r="I475" s="17">
        <f>SUM(G475:H475)</f>
        <v>274.8</v>
      </c>
      <c r="J475" s="17">
        <v>274.8</v>
      </c>
      <c r="K475" s="17"/>
      <c r="L475" s="17">
        <f>SUM(J475:K475)</f>
        <v>274.8</v>
      </c>
    </row>
    <row r="476" spans="1:12" ht="31.5" outlineLevel="2">
      <c r="A476" s="41" t="s">
        <v>409</v>
      </c>
      <c r="B476" s="41"/>
      <c r="C476" s="21" t="s">
        <v>410</v>
      </c>
      <c r="D476" s="16">
        <f t="shared" ref="D476:L476" si="188">D477+D481+D494</f>
        <v>21499.5</v>
      </c>
      <c r="E476" s="16">
        <f t="shared" si="188"/>
        <v>-3.8</v>
      </c>
      <c r="F476" s="16">
        <f t="shared" si="188"/>
        <v>21495.699999999997</v>
      </c>
      <c r="G476" s="16">
        <f t="shared" si="188"/>
        <v>11973.9</v>
      </c>
      <c r="H476" s="16">
        <f t="shared" si="188"/>
        <v>-70.599999999999994</v>
      </c>
      <c r="I476" s="16">
        <f t="shared" si="188"/>
        <v>11903.3</v>
      </c>
      <c r="J476" s="16">
        <f t="shared" si="188"/>
        <v>11794.9</v>
      </c>
      <c r="K476" s="16">
        <f t="shared" si="188"/>
        <v>0</v>
      </c>
      <c r="L476" s="16">
        <f t="shared" si="188"/>
        <v>11794.9</v>
      </c>
    </row>
    <row r="477" spans="1:12" ht="31.5" outlineLevel="3">
      <c r="A477" s="41" t="s">
        <v>760</v>
      </c>
      <c r="B477" s="41"/>
      <c r="C477" s="21" t="s">
        <v>761</v>
      </c>
      <c r="D477" s="16">
        <f>D478</f>
        <v>3000</v>
      </c>
      <c r="E477" s="16">
        <f t="shared" ref="E477:F479" si="189">E478</f>
        <v>0</v>
      </c>
      <c r="F477" s="16">
        <f t="shared" si="189"/>
        <v>3000</v>
      </c>
      <c r="G477" s="16">
        <f t="shared" ref="G477:J478" si="190">G478</f>
        <v>3000</v>
      </c>
      <c r="H477" s="16">
        <f t="shared" ref="H477:I479" si="191">H478</f>
        <v>0</v>
      </c>
      <c r="I477" s="16">
        <f t="shared" si="191"/>
        <v>3000</v>
      </c>
      <c r="J477" s="16">
        <f t="shared" si="190"/>
        <v>3000</v>
      </c>
      <c r="K477" s="16">
        <f t="shared" ref="K477:L479" si="192">K478</f>
        <v>0</v>
      </c>
      <c r="L477" s="16">
        <f t="shared" si="192"/>
        <v>3000</v>
      </c>
    </row>
    <row r="478" spans="1:12" ht="31.5" outlineLevel="4">
      <c r="A478" s="41" t="s">
        <v>762</v>
      </c>
      <c r="B478" s="41"/>
      <c r="C478" s="21" t="s">
        <v>763</v>
      </c>
      <c r="D478" s="16">
        <f>D479</f>
        <v>3000</v>
      </c>
      <c r="E478" s="16">
        <f t="shared" si="189"/>
        <v>0</v>
      </c>
      <c r="F478" s="16">
        <f t="shared" si="189"/>
        <v>3000</v>
      </c>
      <c r="G478" s="16">
        <f t="shared" si="190"/>
        <v>3000</v>
      </c>
      <c r="H478" s="16">
        <f t="shared" si="191"/>
        <v>0</v>
      </c>
      <c r="I478" s="16">
        <f t="shared" si="191"/>
        <v>3000</v>
      </c>
      <c r="J478" s="16">
        <f t="shared" si="190"/>
        <v>3000</v>
      </c>
      <c r="K478" s="16">
        <f t="shared" si="192"/>
        <v>0</v>
      </c>
      <c r="L478" s="16">
        <f t="shared" si="192"/>
        <v>3000</v>
      </c>
    </row>
    <row r="479" spans="1:12" ht="31.5" outlineLevel="5">
      <c r="A479" s="41" t="s">
        <v>764</v>
      </c>
      <c r="B479" s="41"/>
      <c r="C479" s="21" t="s">
        <v>969</v>
      </c>
      <c r="D479" s="16">
        <f>D480</f>
        <v>3000</v>
      </c>
      <c r="E479" s="16">
        <f t="shared" si="189"/>
        <v>0</v>
      </c>
      <c r="F479" s="16">
        <f t="shared" si="189"/>
        <v>3000</v>
      </c>
      <c r="G479" s="16">
        <f>G480</f>
        <v>3000</v>
      </c>
      <c r="H479" s="16">
        <f t="shared" si="191"/>
        <v>0</v>
      </c>
      <c r="I479" s="16">
        <f t="shared" si="191"/>
        <v>3000</v>
      </c>
      <c r="J479" s="16">
        <f>J480</f>
        <v>3000</v>
      </c>
      <c r="K479" s="16">
        <f t="shared" si="192"/>
        <v>0</v>
      </c>
      <c r="L479" s="16">
        <f t="shared" si="192"/>
        <v>3000</v>
      </c>
    </row>
    <row r="480" spans="1:12" ht="15.75" outlineLevel="7">
      <c r="A480" s="42" t="s">
        <v>764</v>
      </c>
      <c r="B480" s="42" t="s">
        <v>406</v>
      </c>
      <c r="C480" s="22" t="s">
        <v>407</v>
      </c>
      <c r="D480" s="17">
        <v>3000</v>
      </c>
      <c r="E480" s="17"/>
      <c r="F480" s="17">
        <f>SUM(D480:E480)</f>
        <v>3000</v>
      </c>
      <c r="G480" s="17">
        <v>3000</v>
      </c>
      <c r="H480" s="17"/>
      <c r="I480" s="17">
        <f>SUM(G480:H480)</f>
        <v>3000</v>
      </c>
      <c r="J480" s="17">
        <v>3000</v>
      </c>
      <c r="K480" s="17"/>
      <c r="L480" s="17">
        <f>SUM(J480:K480)</f>
        <v>3000</v>
      </c>
    </row>
    <row r="481" spans="1:12" ht="31.5" customHeight="1" outlineLevel="3">
      <c r="A481" s="41" t="s">
        <v>411</v>
      </c>
      <c r="B481" s="41"/>
      <c r="C481" s="21" t="s">
        <v>412</v>
      </c>
      <c r="D481" s="16">
        <f t="shared" ref="D481:L481" si="193">D482+D489</f>
        <v>9399.5</v>
      </c>
      <c r="E481" s="16">
        <f t="shared" si="193"/>
        <v>-3.8</v>
      </c>
      <c r="F481" s="16">
        <f t="shared" si="193"/>
        <v>9395.6999999999989</v>
      </c>
      <c r="G481" s="16">
        <f t="shared" si="193"/>
        <v>3473.9</v>
      </c>
      <c r="H481" s="16">
        <f t="shared" si="193"/>
        <v>-70.599999999999994</v>
      </c>
      <c r="I481" s="16">
        <f t="shared" si="193"/>
        <v>3403.3</v>
      </c>
      <c r="J481" s="16">
        <f t="shared" si="193"/>
        <v>3294.9</v>
      </c>
      <c r="K481" s="16">
        <f t="shared" si="193"/>
        <v>0</v>
      </c>
      <c r="L481" s="16">
        <f t="shared" si="193"/>
        <v>3294.9</v>
      </c>
    </row>
    <row r="482" spans="1:12" ht="31.5" outlineLevel="4">
      <c r="A482" s="41" t="s">
        <v>635</v>
      </c>
      <c r="B482" s="41"/>
      <c r="C482" s="21" t="s">
        <v>636</v>
      </c>
      <c r="D482" s="16">
        <f t="shared" ref="D482:L482" si="194">D483+D485+D487</f>
        <v>8564.7999999999993</v>
      </c>
      <c r="E482" s="16">
        <f t="shared" si="194"/>
        <v>0</v>
      </c>
      <c r="F482" s="16">
        <f t="shared" si="194"/>
        <v>8564.7999999999993</v>
      </c>
      <c r="G482" s="16">
        <f t="shared" si="194"/>
        <v>2564.8000000000002</v>
      </c>
      <c r="H482" s="16">
        <f t="shared" si="194"/>
        <v>0</v>
      </c>
      <c r="I482" s="16">
        <f t="shared" si="194"/>
        <v>2564.8000000000002</v>
      </c>
      <c r="J482" s="16">
        <f t="shared" si="194"/>
        <v>2564.8000000000002</v>
      </c>
      <c r="K482" s="16">
        <f t="shared" si="194"/>
        <v>0</v>
      </c>
      <c r="L482" s="16">
        <f t="shared" si="194"/>
        <v>2564.8000000000002</v>
      </c>
    </row>
    <row r="483" spans="1:12" ht="15.75" outlineLevel="5">
      <c r="A483" s="41" t="s">
        <v>637</v>
      </c>
      <c r="B483" s="41"/>
      <c r="C483" s="21" t="s">
        <v>638</v>
      </c>
      <c r="D483" s="16">
        <f t="shared" ref="D483:L483" si="195">D484</f>
        <v>11.4</v>
      </c>
      <c r="E483" s="16">
        <f t="shared" si="195"/>
        <v>0</v>
      </c>
      <c r="F483" s="16">
        <f t="shared" si="195"/>
        <v>11.4</v>
      </c>
      <c r="G483" s="16">
        <f t="shared" si="195"/>
        <v>11.4</v>
      </c>
      <c r="H483" s="16">
        <f t="shared" si="195"/>
        <v>0</v>
      </c>
      <c r="I483" s="16">
        <f t="shared" si="195"/>
        <v>11.4</v>
      </c>
      <c r="J483" s="16">
        <f t="shared" si="195"/>
        <v>11.4</v>
      </c>
      <c r="K483" s="16">
        <f t="shared" si="195"/>
        <v>0</v>
      </c>
      <c r="L483" s="16">
        <f t="shared" si="195"/>
        <v>11.4</v>
      </c>
    </row>
    <row r="484" spans="1:12" ht="31.5" outlineLevel="7">
      <c r="A484" s="42" t="s">
        <v>637</v>
      </c>
      <c r="B484" s="42" t="s">
        <v>394</v>
      </c>
      <c r="C484" s="22" t="s">
        <v>395</v>
      </c>
      <c r="D484" s="17">
        <v>11.4</v>
      </c>
      <c r="E484" s="17"/>
      <c r="F484" s="17">
        <f>SUM(D484:E484)</f>
        <v>11.4</v>
      </c>
      <c r="G484" s="17">
        <v>11.4</v>
      </c>
      <c r="H484" s="17"/>
      <c r="I484" s="17">
        <f>SUM(G484:H484)</f>
        <v>11.4</v>
      </c>
      <c r="J484" s="17">
        <v>11.4</v>
      </c>
      <c r="K484" s="17"/>
      <c r="L484" s="17">
        <f>SUM(J484:K484)</f>
        <v>11.4</v>
      </c>
    </row>
    <row r="485" spans="1:12" ht="47.25" outlineLevel="5">
      <c r="A485" s="41" t="s">
        <v>639</v>
      </c>
      <c r="B485" s="41"/>
      <c r="C485" s="21" t="s">
        <v>640</v>
      </c>
      <c r="D485" s="16">
        <f t="shared" ref="D485:L485" si="196">D486</f>
        <v>1553.4</v>
      </c>
      <c r="E485" s="16">
        <f t="shared" si="196"/>
        <v>0</v>
      </c>
      <c r="F485" s="16">
        <f t="shared" si="196"/>
        <v>1553.4</v>
      </c>
      <c r="G485" s="16">
        <f t="shared" si="196"/>
        <v>1553.4</v>
      </c>
      <c r="H485" s="16">
        <f t="shared" si="196"/>
        <v>0</v>
      </c>
      <c r="I485" s="16">
        <f t="shared" si="196"/>
        <v>1553.4</v>
      </c>
      <c r="J485" s="16">
        <f t="shared" si="196"/>
        <v>1553.4</v>
      </c>
      <c r="K485" s="16">
        <f t="shared" si="196"/>
        <v>0</v>
      </c>
      <c r="L485" s="16">
        <f t="shared" si="196"/>
        <v>1553.4</v>
      </c>
    </row>
    <row r="486" spans="1:12" ht="15.75" outlineLevel="7">
      <c r="A486" s="42" t="s">
        <v>639</v>
      </c>
      <c r="B486" s="42" t="s">
        <v>406</v>
      </c>
      <c r="C486" s="22" t="s">
        <v>407</v>
      </c>
      <c r="D486" s="17">
        <v>1553.4</v>
      </c>
      <c r="E486" s="17"/>
      <c r="F486" s="17">
        <f>SUM(D486:E486)</f>
        <v>1553.4</v>
      </c>
      <c r="G486" s="17">
        <v>1553.4</v>
      </c>
      <c r="H486" s="17"/>
      <c r="I486" s="17">
        <f>SUM(G486:H486)</f>
        <v>1553.4</v>
      </c>
      <c r="J486" s="17">
        <v>1553.4</v>
      </c>
      <c r="K486" s="17"/>
      <c r="L486" s="17">
        <f>SUM(J486:K486)</f>
        <v>1553.4</v>
      </c>
    </row>
    <row r="487" spans="1:12" ht="48" customHeight="1" outlineLevel="5">
      <c r="A487" s="41" t="s">
        <v>827</v>
      </c>
      <c r="B487" s="41"/>
      <c r="C487" s="21" t="s">
        <v>828</v>
      </c>
      <c r="D487" s="16">
        <f t="shared" ref="D487:L487" si="197">D488</f>
        <v>7000</v>
      </c>
      <c r="E487" s="16">
        <f t="shared" si="197"/>
        <v>0</v>
      </c>
      <c r="F487" s="16">
        <f t="shared" si="197"/>
        <v>7000</v>
      </c>
      <c r="G487" s="16">
        <f t="shared" si="197"/>
        <v>1000</v>
      </c>
      <c r="H487" s="16">
        <f t="shared" si="197"/>
        <v>0</v>
      </c>
      <c r="I487" s="16">
        <f t="shared" si="197"/>
        <v>1000</v>
      </c>
      <c r="J487" s="16">
        <f t="shared" si="197"/>
        <v>1000</v>
      </c>
      <c r="K487" s="16">
        <f t="shared" si="197"/>
        <v>0</v>
      </c>
      <c r="L487" s="16">
        <f t="shared" si="197"/>
        <v>1000</v>
      </c>
    </row>
    <row r="488" spans="1:12" ht="15.75" outlineLevel="7">
      <c r="A488" s="42" t="s">
        <v>827</v>
      </c>
      <c r="B488" s="42" t="s">
        <v>406</v>
      </c>
      <c r="C488" s="22" t="s">
        <v>407</v>
      </c>
      <c r="D488" s="17">
        <v>7000</v>
      </c>
      <c r="E488" s="17"/>
      <c r="F488" s="17">
        <f>SUM(D488:E488)</f>
        <v>7000</v>
      </c>
      <c r="G488" s="17">
        <v>1000</v>
      </c>
      <c r="H488" s="17"/>
      <c r="I488" s="17">
        <f>SUM(G488:H488)</f>
        <v>1000</v>
      </c>
      <c r="J488" s="17">
        <v>1000</v>
      </c>
      <c r="K488" s="17"/>
      <c r="L488" s="17">
        <f>SUM(J488:K488)</f>
        <v>1000</v>
      </c>
    </row>
    <row r="489" spans="1:12" ht="31.5" outlineLevel="4">
      <c r="A489" s="41" t="s">
        <v>413</v>
      </c>
      <c r="B489" s="41"/>
      <c r="C489" s="21" t="s">
        <v>414</v>
      </c>
      <c r="D489" s="16">
        <f t="shared" ref="D489:L489" si="198">D492+D490</f>
        <v>834.7</v>
      </c>
      <c r="E489" s="16">
        <f t="shared" si="198"/>
        <v>-3.8</v>
      </c>
      <c r="F489" s="16">
        <f t="shared" si="198"/>
        <v>830.90000000000009</v>
      </c>
      <c r="G489" s="16">
        <f t="shared" si="198"/>
        <v>909.1</v>
      </c>
      <c r="H489" s="16">
        <f t="shared" si="198"/>
        <v>-70.599999999999994</v>
      </c>
      <c r="I489" s="16">
        <f t="shared" si="198"/>
        <v>838.5</v>
      </c>
      <c r="J489" s="16">
        <f t="shared" si="198"/>
        <v>730.1</v>
      </c>
      <c r="K489" s="16">
        <f t="shared" si="198"/>
        <v>0</v>
      </c>
      <c r="L489" s="16">
        <f t="shared" si="198"/>
        <v>730.1</v>
      </c>
    </row>
    <row r="490" spans="1:12" ht="34.5" customHeight="1" outlineLevel="5">
      <c r="A490" s="167" t="s">
        <v>570</v>
      </c>
      <c r="B490" s="167"/>
      <c r="C490" s="168" t="s">
        <v>571</v>
      </c>
      <c r="D490" s="16">
        <f t="shared" ref="D490:L490" si="199">D491</f>
        <v>520.1</v>
      </c>
      <c r="E490" s="172">
        <f t="shared" si="199"/>
        <v>-3.8</v>
      </c>
      <c r="F490" s="172">
        <f t="shared" si="199"/>
        <v>516.30000000000007</v>
      </c>
      <c r="G490" s="16">
        <f t="shared" si="199"/>
        <v>583.5</v>
      </c>
      <c r="H490" s="172">
        <f t="shared" si="199"/>
        <v>-70.599999999999994</v>
      </c>
      <c r="I490" s="172">
        <f t="shared" si="199"/>
        <v>512.9</v>
      </c>
      <c r="J490" s="16">
        <f t="shared" si="199"/>
        <v>513</v>
      </c>
      <c r="K490" s="16">
        <f t="shared" si="199"/>
        <v>0</v>
      </c>
      <c r="L490" s="16">
        <f t="shared" si="199"/>
        <v>513</v>
      </c>
    </row>
    <row r="491" spans="1:12" ht="31.5" outlineLevel="7">
      <c r="A491" s="42" t="s">
        <v>570</v>
      </c>
      <c r="B491" s="42" t="s">
        <v>394</v>
      </c>
      <c r="C491" s="22" t="s">
        <v>395</v>
      </c>
      <c r="D491" s="17">
        <v>520.1</v>
      </c>
      <c r="E491" s="161">
        <v>-3.8</v>
      </c>
      <c r="F491" s="161">
        <f>SUM(D491:E491)</f>
        <v>516.30000000000007</v>
      </c>
      <c r="G491" s="17">
        <v>583.5</v>
      </c>
      <c r="H491" s="161">
        <v>-70.599999999999994</v>
      </c>
      <c r="I491" s="161">
        <f>SUM(G491:H491)</f>
        <v>512.9</v>
      </c>
      <c r="J491" s="17">
        <v>513</v>
      </c>
      <c r="K491" s="17"/>
      <c r="L491" s="17">
        <f>SUM(J491:K491)</f>
        <v>513</v>
      </c>
    </row>
    <row r="492" spans="1:12" ht="63" outlineLevel="5">
      <c r="A492" s="41" t="s">
        <v>415</v>
      </c>
      <c r="B492" s="41"/>
      <c r="C492" s="21" t="s">
        <v>416</v>
      </c>
      <c r="D492" s="16">
        <f t="shared" ref="D492:L492" si="200">D493</f>
        <v>314.60000000000002</v>
      </c>
      <c r="E492" s="16">
        <f t="shared" si="200"/>
        <v>0</v>
      </c>
      <c r="F492" s="16">
        <f t="shared" si="200"/>
        <v>314.60000000000002</v>
      </c>
      <c r="G492" s="16">
        <f t="shared" si="200"/>
        <v>325.60000000000002</v>
      </c>
      <c r="H492" s="16">
        <f t="shared" si="200"/>
        <v>0</v>
      </c>
      <c r="I492" s="16">
        <f t="shared" si="200"/>
        <v>325.60000000000002</v>
      </c>
      <c r="J492" s="16">
        <f t="shared" si="200"/>
        <v>217.1</v>
      </c>
      <c r="K492" s="16">
        <f t="shared" si="200"/>
        <v>0</v>
      </c>
      <c r="L492" s="16">
        <f t="shared" si="200"/>
        <v>217.1</v>
      </c>
    </row>
    <row r="493" spans="1:12" ht="47.25" outlineLevel="7">
      <c r="A493" s="42" t="s">
        <v>415</v>
      </c>
      <c r="B493" s="42" t="s">
        <v>391</v>
      </c>
      <c r="C493" s="22" t="s">
        <v>392</v>
      </c>
      <c r="D493" s="7">
        <v>314.60000000000002</v>
      </c>
      <c r="E493" s="17"/>
      <c r="F493" s="17">
        <f>SUM(D493:E493)</f>
        <v>314.60000000000002</v>
      </c>
      <c r="G493" s="7">
        <v>325.60000000000002</v>
      </c>
      <c r="H493" s="17"/>
      <c r="I493" s="17">
        <f>SUM(G493:H493)</f>
        <v>325.60000000000002</v>
      </c>
      <c r="J493" s="7">
        <v>217.1</v>
      </c>
      <c r="K493" s="17"/>
      <c r="L493" s="17">
        <f>SUM(J493:K493)</f>
        <v>217.1</v>
      </c>
    </row>
    <row r="494" spans="1:12" ht="15.75" outlineLevel="3">
      <c r="A494" s="41" t="s">
        <v>641</v>
      </c>
      <c r="B494" s="41"/>
      <c r="C494" s="21" t="s">
        <v>642</v>
      </c>
      <c r="D494" s="16">
        <f t="shared" ref="D494:L496" si="201">D495</f>
        <v>9100</v>
      </c>
      <c r="E494" s="16">
        <f t="shared" si="201"/>
        <v>0</v>
      </c>
      <c r="F494" s="16">
        <f t="shared" si="201"/>
        <v>9100</v>
      </c>
      <c r="G494" s="16">
        <f t="shared" si="201"/>
        <v>5500</v>
      </c>
      <c r="H494" s="16">
        <f t="shared" si="201"/>
        <v>0</v>
      </c>
      <c r="I494" s="16">
        <f t="shared" si="201"/>
        <v>5500</v>
      </c>
      <c r="J494" s="16">
        <f t="shared" si="201"/>
        <v>5500</v>
      </c>
      <c r="K494" s="16">
        <f t="shared" si="201"/>
        <v>0</v>
      </c>
      <c r="L494" s="16">
        <f t="shared" si="201"/>
        <v>5500</v>
      </c>
    </row>
    <row r="495" spans="1:12" ht="31.5" outlineLevel="4">
      <c r="A495" s="41" t="s">
        <v>643</v>
      </c>
      <c r="B495" s="41"/>
      <c r="C495" s="21" t="s">
        <v>644</v>
      </c>
      <c r="D495" s="16">
        <f t="shared" si="201"/>
        <v>9100</v>
      </c>
      <c r="E495" s="16">
        <f t="shared" si="201"/>
        <v>0</v>
      </c>
      <c r="F495" s="16">
        <f t="shared" si="201"/>
        <v>9100</v>
      </c>
      <c r="G495" s="16">
        <f t="shared" si="201"/>
        <v>5500</v>
      </c>
      <c r="H495" s="16">
        <f t="shared" si="201"/>
        <v>0</v>
      </c>
      <c r="I495" s="16">
        <f t="shared" si="201"/>
        <v>5500</v>
      </c>
      <c r="J495" s="16">
        <f t="shared" si="201"/>
        <v>5500</v>
      </c>
      <c r="K495" s="16">
        <f t="shared" si="201"/>
        <v>0</v>
      </c>
      <c r="L495" s="16">
        <f t="shared" si="201"/>
        <v>5500</v>
      </c>
    </row>
    <row r="496" spans="1:12" ht="31.5" outlineLevel="5">
      <c r="A496" s="41" t="s">
        <v>645</v>
      </c>
      <c r="B496" s="41"/>
      <c r="C496" s="21" t="s">
        <v>646</v>
      </c>
      <c r="D496" s="16">
        <f t="shared" si="201"/>
        <v>9100</v>
      </c>
      <c r="E496" s="16">
        <f t="shared" si="201"/>
        <v>0</v>
      </c>
      <c r="F496" s="16">
        <f t="shared" si="201"/>
        <v>9100</v>
      </c>
      <c r="G496" s="16">
        <f t="shared" si="201"/>
        <v>5500</v>
      </c>
      <c r="H496" s="16">
        <f t="shared" si="201"/>
        <v>0</v>
      </c>
      <c r="I496" s="16">
        <f t="shared" si="201"/>
        <v>5500</v>
      </c>
      <c r="J496" s="16">
        <f t="shared" si="201"/>
        <v>5500</v>
      </c>
      <c r="K496" s="16">
        <f t="shared" si="201"/>
        <v>0</v>
      </c>
      <c r="L496" s="16">
        <f t="shared" si="201"/>
        <v>5500</v>
      </c>
    </row>
    <row r="497" spans="1:12" ht="15.75" outlineLevel="7">
      <c r="A497" s="42" t="s">
        <v>645</v>
      </c>
      <c r="B497" s="42" t="s">
        <v>406</v>
      </c>
      <c r="C497" s="22" t="s">
        <v>407</v>
      </c>
      <c r="D497" s="17">
        <v>9100</v>
      </c>
      <c r="E497" s="17"/>
      <c r="F497" s="17">
        <f>SUM(D497:E497)</f>
        <v>9100</v>
      </c>
      <c r="G497" s="17">
        <v>5500</v>
      </c>
      <c r="H497" s="17"/>
      <c r="I497" s="17">
        <f>SUM(G497:H497)</f>
        <v>5500</v>
      </c>
      <c r="J497" s="17">
        <v>5500</v>
      </c>
      <c r="K497" s="17"/>
      <c r="L497" s="17">
        <f>SUM(J497:K497)</f>
        <v>5500</v>
      </c>
    </row>
    <row r="498" spans="1:12" ht="31.5" outlineLevel="2">
      <c r="A498" s="41" t="s">
        <v>417</v>
      </c>
      <c r="B498" s="41"/>
      <c r="C498" s="21" t="s">
        <v>418</v>
      </c>
      <c r="D498" s="16">
        <f t="shared" ref="D498:L498" si="202">D499+D504</f>
        <v>328981.94</v>
      </c>
      <c r="E498" s="16">
        <f t="shared" si="202"/>
        <v>11.3</v>
      </c>
      <c r="F498" s="16">
        <f t="shared" si="202"/>
        <v>328993.24000000005</v>
      </c>
      <c r="G498" s="16">
        <f t="shared" si="202"/>
        <v>337311.5</v>
      </c>
      <c r="H498" s="16">
        <f t="shared" si="202"/>
        <v>12.4</v>
      </c>
      <c r="I498" s="16">
        <f t="shared" si="202"/>
        <v>337323.89999999997</v>
      </c>
      <c r="J498" s="16">
        <f t="shared" si="202"/>
        <v>373038.63999999996</v>
      </c>
      <c r="K498" s="16">
        <f t="shared" si="202"/>
        <v>316.2</v>
      </c>
      <c r="L498" s="16">
        <f t="shared" si="202"/>
        <v>373354.83999999997</v>
      </c>
    </row>
    <row r="499" spans="1:12" ht="31.5" outlineLevel="2">
      <c r="A499" s="41" t="s">
        <v>458</v>
      </c>
      <c r="B499" s="41"/>
      <c r="C499" s="21" t="s">
        <v>459</v>
      </c>
      <c r="D499" s="16">
        <f t="shared" ref="D499:L500" si="203">D500</f>
        <v>1528.8</v>
      </c>
      <c r="E499" s="16">
        <f t="shared" si="203"/>
        <v>0</v>
      </c>
      <c r="F499" s="16">
        <f t="shared" si="203"/>
        <v>1528.8</v>
      </c>
      <c r="G499" s="16">
        <f t="shared" si="203"/>
        <v>1528.8</v>
      </c>
      <c r="H499" s="16">
        <f t="shared" si="203"/>
        <v>0</v>
      </c>
      <c r="I499" s="16">
        <f t="shared" si="203"/>
        <v>1528.8</v>
      </c>
      <c r="J499" s="16">
        <f t="shared" si="203"/>
        <v>1528.8</v>
      </c>
      <c r="K499" s="16">
        <f t="shared" si="203"/>
        <v>0</v>
      </c>
      <c r="L499" s="16">
        <f t="shared" si="203"/>
        <v>1528.8</v>
      </c>
    </row>
    <row r="500" spans="1:12" ht="47.25" outlineLevel="4">
      <c r="A500" s="41" t="s">
        <v>460</v>
      </c>
      <c r="B500" s="41"/>
      <c r="C500" s="21" t="s">
        <v>461</v>
      </c>
      <c r="D500" s="16">
        <f t="shared" si="203"/>
        <v>1528.8</v>
      </c>
      <c r="E500" s="16">
        <f t="shared" si="203"/>
        <v>0</v>
      </c>
      <c r="F500" s="16">
        <f t="shared" si="203"/>
        <v>1528.8</v>
      </c>
      <c r="G500" s="16">
        <f t="shared" si="203"/>
        <v>1528.8</v>
      </c>
      <c r="H500" s="16">
        <f t="shared" si="203"/>
        <v>0</v>
      </c>
      <c r="I500" s="16">
        <f t="shared" si="203"/>
        <v>1528.8</v>
      </c>
      <c r="J500" s="16">
        <f t="shared" si="203"/>
        <v>1528.8</v>
      </c>
      <c r="K500" s="16">
        <f t="shared" si="203"/>
        <v>0</v>
      </c>
      <c r="L500" s="16">
        <f t="shared" si="203"/>
        <v>1528.8</v>
      </c>
    </row>
    <row r="501" spans="1:12" ht="15.75" outlineLevel="5">
      <c r="A501" s="41" t="s">
        <v>462</v>
      </c>
      <c r="B501" s="41"/>
      <c r="C501" s="21" t="s">
        <v>463</v>
      </c>
      <c r="D501" s="16">
        <f t="shared" ref="D501:L501" si="204">D502+D503</f>
        <v>1528.8</v>
      </c>
      <c r="E501" s="16">
        <f t="shared" si="204"/>
        <v>0</v>
      </c>
      <c r="F501" s="16">
        <f t="shared" si="204"/>
        <v>1528.8</v>
      </c>
      <c r="G501" s="16">
        <f t="shared" si="204"/>
        <v>1528.8</v>
      </c>
      <c r="H501" s="16">
        <f t="shared" si="204"/>
        <v>0</v>
      </c>
      <c r="I501" s="16">
        <f t="shared" si="204"/>
        <v>1528.8</v>
      </c>
      <c r="J501" s="16">
        <f t="shared" si="204"/>
        <v>1528.8</v>
      </c>
      <c r="K501" s="16">
        <f t="shared" si="204"/>
        <v>0</v>
      </c>
      <c r="L501" s="16">
        <f t="shared" si="204"/>
        <v>1528.8</v>
      </c>
    </row>
    <row r="502" spans="1:12" ht="47.25" outlineLevel="7">
      <c r="A502" s="42" t="s">
        <v>462</v>
      </c>
      <c r="B502" s="42" t="s">
        <v>391</v>
      </c>
      <c r="C502" s="22" t="s">
        <v>392</v>
      </c>
      <c r="D502" s="17">
        <f>338.2+19.5+11.3+5.2+88.6</f>
        <v>462.79999999999995</v>
      </c>
      <c r="E502" s="17"/>
      <c r="F502" s="17">
        <f>SUM(D502:E502)</f>
        <v>462.79999999999995</v>
      </c>
      <c r="G502" s="17">
        <f>338.2+19.5+11.3+5.2+88.6</f>
        <v>462.79999999999995</v>
      </c>
      <c r="H502" s="17"/>
      <c r="I502" s="17">
        <f>SUM(G502:H502)</f>
        <v>462.79999999999995</v>
      </c>
      <c r="J502" s="17">
        <f>338.2+19.5+11.3+5.2+88.6</f>
        <v>462.79999999999995</v>
      </c>
      <c r="K502" s="17"/>
      <c r="L502" s="17">
        <f>SUM(J502:K502)</f>
        <v>462.79999999999995</v>
      </c>
    </row>
    <row r="503" spans="1:12" ht="31.5" outlineLevel="7">
      <c r="A503" s="42" t="s">
        <v>462</v>
      </c>
      <c r="B503" s="42" t="s">
        <v>394</v>
      </c>
      <c r="C503" s="22" t="s">
        <v>395</v>
      </c>
      <c r="D503" s="17">
        <f>355+228.8+57.6+21+118.2+10.2+35.4+10.2+39+18.7+18+108.8+45.1</f>
        <v>1066</v>
      </c>
      <c r="E503" s="17"/>
      <c r="F503" s="17">
        <f>SUM(D503:E503)</f>
        <v>1066</v>
      </c>
      <c r="G503" s="17">
        <f>355+228.8+57.6+21+118.2+10.2+35.4+10.2+39+18.7+18+108.8+45.1</f>
        <v>1066</v>
      </c>
      <c r="H503" s="17"/>
      <c r="I503" s="17">
        <f>SUM(G503:H503)</f>
        <v>1066</v>
      </c>
      <c r="J503" s="17">
        <f>355+228.8+57.6+21+118.2+10.2+35.4+10.2+39+18.7+18+108.8+45.1</f>
        <v>1066</v>
      </c>
      <c r="K503" s="17"/>
      <c r="L503" s="17">
        <f>SUM(J503:K503)</f>
        <v>1066</v>
      </c>
    </row>
    <row r="504" spans="1:12" ht="47.25" outlineLevel="3">
      <c r="A504" s="41" t="s">
        <v>419</v>
      </c>
      <c r="B504" s="41"/>
      <c r="C504" s="21" t="s">
        <v>420</v>
      </c>
      <c r="D504" s="16">
        <f t="shared" ref="D504:L504" si="205">D505+D541+D548</f>
        <v>327453.14</v>
      </c>
      <c r="E504" s="16">
        <f t="shared" si="205"/>
        <v>11.3</v>
      </c>
      <c r="F504" s="16">
        <f t="shared" si="205"/>
        <v>327464.44000000006</v>
      </c>
      <c r="G504" s="16">
        <f t="shared" si="205"/>
        <v>335782.7</v>
      </c>
      <c r="H504" s="16">
        <f t="shared" si="205"/>
        <v>12.4</v>
      </c>
      <c r="I504" s="16">
        <f t="shared" si="205"/>
        <v>335795.1</v>
      </c>
      <c r="J504" s="16">
        <f t="shared" si="205"/>
        <v>371509.83999999997</v>
      </c>
      <c r="K504" s="16">
        <f t="shared" si="205"/>
        <v>316.2</v>
      </c>
      <c r="L504" s="16">
        <f t="shared" si="205"/>
        <v>371826.04</v>
      </c>
    </row>
    <row r="505" spans="1:12" ht="31.5" outlineLevel="4">
      <c r="A505" s="41" t="s">
        <v>421</v>
      </c>
      <c r="B505" s="41"/>
      <c r="C505" s="21" t="s">
        <v>422</v>
      </c>
      <c r="D505" s="16">
        <f t="shared" ref="D505:L505" si="206">D506+D513+D521+D525+D527+D530+D533+D511+D515+D517+D519+D523+D537+D539+D535</f>
        <v>161567.40000000005</v>
      </c>
      <c r="E505" s="16">
        <f t="shared" si="206"/>
        <v>11.3</v>
      </c>
      <c r="F505" s="16">
        <f t="shared" si="206"/>
        <v>161578.70000000004</v>
      </c>
      <c r="G505" s="16">
        <f t="shared" si="206"/>
        <v>166313.40000000002</v>
      </c>
      <c r="H505" s="16">
        <f t="shared" si="206"/>
        <v>12.4</v>
      </c>
      <c r="I505" s="16">
        <f t="shared" si="206"/>
        <v>166325.80000000002</v>
      </c>
      <c r="J505" s="16">
        <f t="shared" si="206"/>
        <v>185356</v>
      </c>
      <c r="K505" s="16">
        <f t="shared" si="206"/>
        <v>316.2</v>
      </c>
      <c r="L505" s="16">
        <f t="shared" si="206"/>
        <v>185672.19999999998</v>
      </c>
    </row>
    <row r="506" spans="1:12" ht="15.75" outlineLevel="5">
      <c r="A506" s="41" t="s">
        <v>423</v>
      </c>
      <c r="B506" s="41"/>
      <c r="C506" s="21" t="s">
        <v>424</v>
      </c>
      <c r="D506" s="16">
        <f t="shared" ref="D506:L506" si="207">D507+D508+D510+D509</f>
        <v>119048.00000000001</v>
      </c>
      <c r="E506" s="16">
        <f t="shared" si="207"/>
        <v>0</v>
      </c>
      <c r="F506" s="16">
        <f t="shared" si="207"/>
        <v>119048.00000000001</v>
      </c>
      <c r="G506" s="16">
        <f t="shared" si="207"/>
        <v>123362.3</v>
      </c>
      <c r="H506" s="16">
        <f t="shared" si="207"/>
        <v>0</v>
      </c>
      <c r="I506" s="16">
        <f t="shared" si="207"/>
        <v>123362.3</v>
      </c>
      <c r="J506" s="16">
        <f t="shared" si="207"/>
        <v>142404.9</v>
      </c>
      <c r="K506" s="16">
        <f t="shared" si="207"/>
        <v>0</v>
      </c>
      <c r="L506" s="16">
        <f t="shared" si="207"/>
        <v>142404.9</v>
      </c>
    </row>
    <row r="507" spans="1:12" ht="47.25" outlineLevel="7">
      <c r="A507" s="42" t="s">
        <v>423</v>
      </c>
      <c r="B507" s="42" t="s">
        <v>391</v>
      </c>
      <c r="C507" s="22" t="s">
        <v>392</v>
      </c>
      <c r="D507" s="7">
        <f>107767.1</f>
        <v>107767.1</v>
      </c>
      <c r="E507" s="17"/>
      <c r="F507" s="17">
        <f>SUM(D507:E507)</f>
        <v>107767.1</v>
      </c>
      <c r="G507" s="7">
        <f>112081.4</f>
        <v>112081.4</v>
      </c>
      <c r="H507" s="17"/>
      <c r="I507" s="17">
        <f>SUM(G507:H507)</f>
        <v>112081.4</v>
      </c>
      <c r="J507" s="7">
        <v>131124</v>
      </c>
      <c r="K507" s="17"/>
      <c r="L507" s="17">
        <f>SUM(J507:K507)</f>
        <v>131124</v>
      </c>
    </row>
    <row r="508" spans="1:12" ht="31.5" outlineLevel="7">
      <c r="A508" s="42" t="s">
        <v>423</v>
      </c>
      <c r="B508" s="42" t="s">
        <v>394</v>
      </c>
      <c r="C508" s="22" t="s">
        <v>395</v>
      </c>
      <c r="D508" s="7">
        <v>10741.6</v>
      </c>
      <c r="E508" s="17"/>
      <c r="F508" s="17">
        <f>SUM(D508:E508)</f>
        <v>10741.6</v>
      </c>
      <c r="G508" s="7">
        <v>10741.6</v>
      </c>
      <c r="H508" s="17"/>
      <c r="I508" s="17">
        <f>SUM(G508:H508)</f>
        <v>10741.6</v>
      </c>
      <c r="J508" s="7">
        <v>10741.6</v>
      </c>
      <c r="K508" s="17"/>
      <c r="L508" s="17">
        <f>SUM(J508:K508)</f>
        <v>10741.6</v>
      </c>
    </row>
    <row r="509" spans="1:12" ht="31.5" outlineLevel="7">
      <c r="A509" s="42" t="s">
        <v>423</v>
      </c>
      <c r="B509" s="42" t="s">
        <v>452</v>
      </c>
      <c r="C509" s="22" t="s">
        <v>453</v>
      </c>
      <c r="D509" s="7">
        <v>260</v>
      </c>
      <c r="E509" s="17"/>
      <c r="F509" s="17">
        <f>SUM(D509:E509)</f>
        <v>260</v>
      </c>
      <c r="G509" s="7">
        <v>260</v>
      </c>
      <c r="H509" s="17"/>
      <c r="I509" s="17">
        <f>SUM(G509:H509)</f>
        <v>260</v>
      </c>
      <c r="J509" s="7">
        <v>260</v>
      </c>
      <c r="K509" s="17"/>
      <c r="L509" s="17">
        <f>SUM(J509:K509)</f>
        <v>260</v>
      </c>
    </row>
    <row r="510" spans="1:12" ht="15.75" outlineLevel="7">
      <c r="A510" s="42" t="s">
        <v>423</v>
      </c>
      <c r="B510" s="42" t="s">
        <v>402</v>
      </c>
      <c r="C510" s="22" t="s">
        <v>403</v>
      </c>
      <c r="D510" s="7">
        <v>279.3</v>
      </c>
      <c r="E510" s="17"/>
      <c r="F510" s="17">
        <f>SUM(D510:E510)</f>
        <v>279.3</v>
      </c>
      <c r="G510" s="7">
        <v>279.3</v>
      </c>
      <c r="H510" s="17"/>
      <c r="I510" s="17">
        <f>SUM(G510:H510)</f>
        <v>279.3</v>
      </c>
      <c r="J510" s="7">
        <v>279.3</v>
      </c>
      <c r="K510" s="17"/>
      <c r="L510" s="17">
        <f>SUM(J510:K510)</f>
        <v>279.3</v>
      </c>
    </row>
    <row r="511" spans="1:12" ht="30" customHeight="1" outlineLevel="5">
      <c r="A511" s="41" t="s">
        <v>464</v>
      </c>
      <c r="B511" s="41"/>
      <c r="C511" s="21" t="s">
        <v>401</v>
      </c>
      <c r="D511" s="16">
        <f t="shared" ref="D511:L511" si="208">D512</f>
        <v>7100</v>
      </c>
      <c r="E511" s="16">
        <f t="shared" si="208"/>
        <v>0</v>
      </c>
      <c r="F511" s="16">
        <f t="shared" si="208"/>
        <v>7100</v>
      </c>
      <c r="G511" s="16">
        <f t="shared" si="208"/>
        <v>7100</v>
      </c>
      <c r="H511" s="16">
        <f t="shared" si="208"/>
        <v>0</v>
      </c>
      <c r="I511" s="16">
        <f t="shared" si="208"/>
        <v>7100</v>
      </c>
      <c r="J511" s="16">
        <f t="shared" si="208"/>
        <v>7100</v>
      </c>
      <c r="K511" s="16">
        <f t="shared" si="208"/>
        <v>0</v>
      </c>
      <c r="L511" s="16">
        <f t="shared" si="208"/>
        <v>7100</v>
      </c>
    </row>
    <row r="512" spans="1:12" ht="31.5" outlineLevel="7">
      <c r="A512" s="42" t="s">
        <v>464</v>
      </c>
      <c r="B512" s="42" t="s">
        <v>394</v>
      </c>
      <c r="C512" s="22" t="s">
        <v>395</v>
      </c>
      <c r="D512" s="7">
        <v>7100</v>
      </c>
      <c r="E512" s="17"/>
      <c r="F512" s="17">
        <f>SUM(D512:E512)</f>
        <v>7100</v>
      </c>
      <c r="G512" s="7">
        <v>7100</v>
      </c>
      <c r="H512" s="17"/>
      <c r="I512" s="17">
        <f>SUM(G512:H512)</f>
        <v>7100</v>
      </c>
      <c r="J512" s="7">
        <v>7100</v>
      </c>
      <c r="K512" s="17"/>
      <c r="L512" s="17">
        <f>SUM(J512:K512)</f>
        <v>7100</v>
      </c>
    </row>
    <row r="513" spans="1:12" ht="31.5" outlineLevel="5">
      <c r="A513" s="41" t="s">
        <v>425</v>
      </c>
      <c r="B513" s="41"/>
      <c r="C513" s="21" t="s">
        <v>397</v>
      </c>
      <c r="D513" s="16">
        <f t="shared" ref="D513:L513" si="209">D514</f>
        <v>720</v>
      </c>
      <c r="E513" s="16">
        <f t="shared" si="209"/>
        <v>0</v>
      </c>
      <c r="F513" s="16">
        <f t="shared" si="209"/>
        <v>720</v>
      </c>
      <c r="G513" s="16">
        <f t="shared" si="209"/>
        <v>720</v>
      </c>
      <c r="H513" s="16">
        <f t="shared" si="209"/>
        <v>0</v>
      </c>
      <c r="I513" s="16">
        <f t="shared" si="209"/>
        <v>720</v>
      </c>
      <c r="J513" s="16">
        <f t="shared" si="209"/>
        <v>720</v>
      </c>
      <c r="K513" s="16">
        <f t="shared" si="209"/>
        <v>0</v>
      </c>
      <c r="L513" s="16">
        <f t="shared" si="209"/>
        <v>720</v>
      </c>
    </row>
    <row r="514" spans="1:12" ht="31.5" outlineLevel="7">
      <c r="A514" s="42" t="s">
        <v>425</v>
      </c>
      <c r="B514" s="42" t="s">
        <v>394</v>
      </c>
      <c r="C514" s="22" t="s">
        <v>395</v>
      </c>
      <c r="D514" s="17">
        <v>720</v>
      </c>
      <c r="E514" s="17"/>
      <c r="F514" s="17">
        <f>SUM(D514:E514)</f>
        <v>720</v>
      </c>
      <c r="G514" s="17">
        <v>720</v>
      </c>
      <c r="H514" s="17"/>
      <c r="I514" s="17">
        <f>SUM(G514:H514)</f>
        <v>720</v>
      </c>
      <c r="J514" s="17">
        <v>720</v>
      </c>
      <c r="K514" s="17"/>
      <c r="L514" s="17">
        <f>SUM(J514:K514)</f>
        <v>720</v>
      </c>
    </row>
    <row r="515" spans="1:12" ht="31.5" outlineLevel="5">
      <c r="A515" s="41" t="s">
        <v>465</v>
      </c>
      <c r="B515" s="41"/>
      <c r="C515" s="21" t="s">
        <v>466</v>
      </c>
      <c r="D515" s="16">
        <f t="shared" ref="D515:L515" si="210">D516</f>
        <v>6498.7</v>
      </c>
      <c r="E515" s="16">
        <f t="shared" si="210"/>
        <v>0</v>
      </c>
      <c r="F515" s="16">
        <f t="shared" si="210"/>
        <v>6498.7</v>
      </c>
      <c r="G515" s="16">
        <f t="shared" si="210"/>
        <v>6498.7</v>
      </c>
      <c r="H515" s="16">
        <f t="shared" si="210"/>
        <v>0</v>
      </c>
      <c r="I515" s="16">
        <f t="shared" si="210"/>
        <v>6498.7</v>
      </c>
      <c r="J515" s="16">
        <f t="shared" si="210"/>
        <v>6498.7</v>
      </c>
      <c r="K515" s="16">
        <f t="shared" si="210"/>
        <v>0</v>
      </c>
      <c r="L515" s="16">
        <f t="shared" si="210"/>
        <v>6498.7</v>
      </c>
    </row>
    <row r="516" spans="1:12" ht="31.5" outlineLevel="7">
      <c r="A516" s="42" t="s">
        <v>465</v>
      </c>
      <c r="B516" s="42" t="s">
        <v>452</v>
      </c>
      <c r="C516" s="22" t="s">
        <v>453</v>
      </c>
      <c r="D516" s="17">
        <v>6498.7</v>
      </c>
      <c r="E516" s="17"/>
      <c r="F516" s="17">
        <f>SUM(D516:E516)</f>
        <v>6498.7</v>
      </c>
      <c r="G516" s="17">
        <v>6498.7</v>
      </c>
      <c r="H516" s="17"/>
      <c r="I516" s="17">
        <f>SUM(G516:H516)</f>
        <v>6498.7</v>
      </c>
      <c r="J516" s="17">
        <v>6498.7</v>
      </c>
      <c r="K516" s="17"/>
      <c r="L516" s="17">
        <f>SUM(J516:K516)</f>
        <v>6498.7</v>
      </c>
    </row>
    <row r="517" spans="1:12" ht="31.5" outlineLevel="5">
      <c r="A517" s="41" t="s">
        <v>622</v>
      </c>
      <c r="B517" s="41"/>
      <c r="C517" s="21" t="s">
        <v>845</v>
      </c>
      <c r="D517" s="16">
        <f t="shared" ref="D517:L517" si="211">D518</f>
        <v>14289.1</v>
      </c>
      <c r="E517" s="16">
        <f t="shared" si="211"/>
        <v>0</v>
      </c>
      <c r="F517" s="16">
        <f t="shared" si="211"/>
        <v>14289.1</v>
      </c>
      <c r="G517" s="16">
        <f t="shared" si="211"/>
        <v>14289.1</v>
      </c>
      <c r="H517" s="16">
        <f t="shared" si="211"/>
        <v>0</v>
      </c>
      <c r="I517" s="16">
        <f t="shared" si="211"/>
        <v>14289.1</v>
      </c>
      <c r="J517" s="16">
        <f t="shared" si="211"/>
        <v>14289.1</v>
      </c>
      <c r="K517" s="16">
        <f t="shared" si="211"/>
        <v>0</v>
      </c>
      <c r="L517" s="16">
        <f t="shared" si="211"/>
        <v>14289.1</v>
      </c>
    </row>
    <row r="518" spans="1:12" ht="15.75" outlineLevel="7">
      <c r="A518" s="42" t="s">
        <v>622</v>
      </c>
      <c r="B518" s="42" t="s">
        <v>406</v>
      </c>
      <c r="C518" s="22" t="s">
        <v>407</v>
      </c>
      <c r="D518" s="17">
        <v>14289.1</v>
      </c>
      <c r="E518" s="17"/>
      <c r="F518" s="17">
        <f>SUM(D518:E518)</f>
        <v>14289.1</v>
      </c>
      <c r="G518" s="17">
        <v>14289.1</v>
      </c>
      <c r="H518" s="17"/>
      <c r="I518" s="17">
        <f>SUM(G518:H518)</f>
        <v>14289.1</v>
      </c>
      <c r="J518" s="17">
        <v>14289.1</v>
      </c>
      <c r="K518" s="17"/>
      <c r="L518" s="17">
        <f>SUM(J518:K518)</f>
        <v>14289.1</v>
      </c>
    </row>
    <row r="519" spans="1:12" ht="15.75" outlineLevel="5">
      <c r="A519" s="41" t="s">
        <v>467</v>
      </c>
      <c r="B519" s="41"/>
      <c r="C519" s="21" t="s">
        <v>468</v>
      </c>
      <c r="D519" s="16">
        <f t="shared" ref="D519:L519" si="212">D520</f>
        <v>1383.5</v>
      </c>
      <c r="E519" s="16">
        <f t="shared" si="212"/>
        <v>0</v>
      </c>
      <c r="F519" s="16">
        <f t="shared" si="212"/>
        <v>1383.5</v>
      </c>
      <c r="G519" s="16">
        <f t="shared" si="212"/>
        <v>1383.5</v>
      </c>
      <c r="H519" s="16">
        <f t="shared" si="212"/>
        <v>0</v>
      </c>
      <c r="I519" s="16">
        <f t="shared" si="212"/>
        <v>1383.5</v>
      </c>
      <c r="J519" s="16">
        <f t="shared" si="212"/>
        <v>1383.5</v>
      </c>
      <c r="K519" s="16">
        <f t="shared" si="212"/>
        <v>0</v>
      </c>
      <c r="L519" s="16">
        <f t="shared" si="212"/>
        <v>1383.5</v>
      </c>
    </row>
    <row r="520" spans="1:12" ht="15.75" outlineLevel="7">
      <c r="A520" s="42" t="s">
        <v>467</v>
      </c>
      <c r="B520" s="42" t="s">
        <v>406</v>
      </c>
      <c r="C520" s="22" t="s">
        <v>407</v>
      </c>
      <c r="D520" s="17">
        <v>1383.5</v>
      </c>
      <c r="E520" s="17"/>
      <c r="F520" s="17">
        <f>SUM(D520:E520)</f>
        <v>1383.5</v>
      </c>
      <c r="G520" s="17">
        <v>1383.5</v>
      </c>
      <c r="H520" s="17"/>
      <c r="I520" s="17">
        <f>SUM(G520:H520)</f>
        <v>1383.5</v>
      </c>
      <c r="J520" s="17">
        <v>1383.5</v>
      </c>
      <c r="K520" s="17"/>
      <c r="L520" s="17">
        <f>SUM(J520:K520)</f>
        <v>1383.5</v>
      </c>
    </row>
    <row r="521" spans="1:12" ht="47.25" outlineLevel="5">
      <c r="A521" s="41" t="s">
        <v>426</v>
      </c>
      <c r="B521" s="41"/>
      <c r="C521" s="21" t="s">
        <v>970</v>
      </c>
      <c r="D521" s="16">
        <f t="shared" ref="D521:L521" si="213">D522</f>
        <v>19.7</v>
      </c>
      <c r="E521" s="16">
        <f t="shared" si="213"/>
        <v>0</v>
      </c>
      <c r="F521" s="16">
        <f t="shared" si="213"/>
        <v>19.7</v>
      </c>
      <c r="G521" s="16">
        <f t="shared" si="213"/>
        <v>20.5</v>
      </c>
      <c r="H521" s="16">
        <f t="shared" si="213"/>
        <v>0</v>
      </c>
      <c r="I521" s="16">
        <f t="shared" si="213"/>
        <v>20.5</v>
      </c>
      <c r="J521" s="16">
        <f t="shared" si="213"/>
        <v>20.5</v>
      </c>
      <c r="K521" s="16">
        <f t="shared" si="213"/>
        <v>0</v>
      </c>
      <c r="L521" s="16">
        <f t="shared" si="213"/>
        <v>20.5</v>
      </c>
    </row>
    <row r="522" spans="1:12" ht="47.25" outlineLevel="7">
      <c r="A522" s="42" t="s">
        <v>426</v>
      </c>
      <c r="B522" s="42" t="s">
        <v>391</v>
      </c>
      <c r="C522" s="22" t="s">
        <v>392</v>
      </c>
      <c r="D522" s="17">
        <v>19.7</v>
      </c>
      <c r="E522" s="17"/>
      <c r="F522" s="17">
        <f>SUM(D522:E522)</f>
        <v>19.7</v>
      </c>
      <c r="G522" s="17">
        <v>20.5</v>
      </c>
      <c r="H522" s="17"/>
      <c r="I522" s="17">
        <f>SUM(G522:H522)</f>
        <v>20.5</v>
      </c>
      <c r="J522" s="17">
        <v>20.5</v>
      </c>
      <c r="K522" s="17"/>
      <c r="L522" s="17">
        <f>SUM(J522:K522)</f>
        <v>20.5</v>
      </c>
    </row>
    <row r="523" spans="1:12" ht="47.25" outlineLevel="5">
      <c r="A523" s="41" t="s">
        <v>139</v>
      </c>
      <c r="B523" s="41"/>
      <c r="C523" s="21" t="s">
        <v>469</v>
      </c>
      <c r="D523" s="16">
        <f t="shared" ref="D523:L523" si="214">D524</f>
        <v>1130.3</v>
      </c>
      <c r="E523" s="16">
        <f t="shared" si="214"/>
        <v>0</v>
      </c>
      <c r="F523" s="16">
        <f t="shared" si="214"/>
        <v>1130.3</v>
      </c>
      <c r="G523" s="16">
        <f t="shared" si="214"/>
        <v>1167.2</v>
      </c>
      <c r="H523" s="16">
        <f t="shared" si="214"/>
        <v>0</v>
      </c>
      <c r="I523" s="16">
        <f t="shared" si="214"/>
        <v>1167.2</v>
      </c>
      <c r="J523" s="16">
        <f t="shared" si="214"/>
        <v>1167.2</v>
      </c>
      <c r="K523" s="16">
        <f t="shared" si="214"/>
        <v>0</v>
      </c>
      <c r="L523" s="16">
        <f t="shared" si="214"/>
        <v>1167.2</v>
      </c>
    </row>
    <row r="524" spans="1:12" ht="31.5" outlineLevel="7">
      <c r="A524" s="42" t="s">
        <v>139</v>
      </c>
      <c r="B524" s="42" t="s">
        <v>452</v>
      </c>
      <c r="C524" s="22" t="s">
        <v>453</v>
      </c>
      <c r="D524" s="17">
        <v>1130.3</v>
      </c>
      <c r="E524" s="17"/>
      <c r="F524" s="17">
        <f>SUM(D524:E524)</f>
        <v>1130.3</v>
      </c>
      <c r="G524" s="17">
        <v>1167.2</v>
      </c>
      <c r="H524" s="17"/>
      <c r="I524" s="17">
        <f>SUM(G524:H524)</f>
        <v>1167.2</v>
      </c>
      <c r="J524" s="17">
        <v>1167.2</v>
      </c>
      <c r="K524" s="17"/>
      <c r="L524" s="17">
        <f>SUM(J524:K524)</f>
        <v>1167.2</v>
      </c>
    </row>
    <row r="525" spans="1:12" ht="15.75" outlineLevel="5">
      <c r="A525" s="41" t="s">
        <v>427</v>
      </c>
      <c r="B525" s="41"/>
      <c r="C525" s="21" t="s">
        <v>428</v>
      </c>
      <c r="D525" s="16">
        <f t="shared" ref="D525:L525" si="215">D526</f>
        <v>154.5</v>
      </c>
      <c r="E525" s="16">
        <f t="shared" si="215"/>
        <v>0</v>
      </c>
      <c r="F525" s="16">
        <f t="shared" si="215"/>
        <v>154.5</v>
      </c>
      <c r="G525" s="16">
        <f t="shared" si="215"/>
        <v>154.5</v>
      </c>
      <c r="H525" s="16">
        <f t="shared" si="215"/>
        <v>0</v>
      </c>
      <c r="I525" s="16">
        <f t="shared" si="215"/>
        <v>154.5</v>
      </c>
      <c r="J525" s="16">
        <f t="shared" si="215"/>
        <v>154.5</v>
      </c>
      <c r="K525" s="16">
        <f t="shared" si="215"/>
        <v>0</v>
      </c>
      <c r="L525" s="16">
        <f t="shared" si="215"/>
        <v>154.5</v>
      </c>
    </row>
    <row r="526" spans="1:12" ht="31.5" outlineLevel="7">
      <c r="A526" s="42" t="s">
        <v>427</v>
      </c>
      <c r="B526" s="42" t="s">
        <v>394</v>
      </c>
      <c r="C526" s="22" t="s">
        <v>395</v>
      </c>
      <c r="D526" s="17">
        <v>154.5</v>
      </c>
      <c r="E526" s="17"/>
      <c r="F526" s="17">
        <f>SUM(D526:E526)</f>
        <v>154.5</v>
      </c>
      <c r="G526" s="17">
        <v>154.5</v>
      </c>
      <c r="H526" s="17"/>
      <c r="I526" s="17">
        <f>SUM(G526:H526)</f>
        <v>154.5</v>
      </c>
      <c r="J526" s="17">
        <v>154.5</v>
      </c>
      <c r="K526" s="17"/>
      <c r="L526" s="17">
        <f>SUM(J526:K526)</f>
        <v>154.5</v>
      </c>
    </row>
    <row r="527" spans="1:12" ht="31.5" outlineLevel="5">
      <c r="A527" s="41" t="s">
        <v>429</v>
      </c>
      <c r="B527" s="41"/>
      <c r="C527" s="21" t="s">
        <v>430</v>
      </c>
      <c r="D527" s="16">
        <f t="shared" ref="D527:L527" si="216">D528+D529</f>
        <v>418.8</v>
      </c>
      <c r="E527" s="16">
        <f t="shared" si="216"/>
        <v>0</v>
      </c>
      <c r="F527" s="16">
        <f t="shared" si="216"/>
        <v>418.8</v>
      </c>
      <c r="G527" s="16">
        <f t="shared" si="216"/>
        <v>433.4</v>
      </c>
      <c r="H527" s="16">
        <f t="shared" si="216"/>
        <v>0</v>
      </c>
      <c r="I527" s="16">
        <f t="shared" si="216"/>
        <v>433.4</v>
      </c>
      <c r="J527" s="16">
        <f t="shared" si="216"/>
        <v>433.4</v>
      </c>
      <c r="K527" s="16">
        <f t="shared" si="216"/>
        <v>0</v>
      </c>
      <c r="L527" s="16">
        <f t="shared" si="216"/>
        <v>433.4</v>
      </c>
    </row>
    <row r="528" spans="1:12" ht="47.25" outlineLevel="7">
      <c r="A528" s="42" t="s">
        <v>429</v>
      </c>
      <c r="B528" s="42" t="s">
        <v>391</v>
      </c>
      <c r="C528" s="22" t="s">
        <v>392</v>
      </c>
      <c r="D528" s="7">
        <v>298.8</v>
      </c>
      <c r="E528" s="17"/>
      <c r="F528" s="17">
        <f>SUM(D528:E528)</f>
        <v>298.8</v>
      </c>
      <c r="G528" s="7">
        <v>313.39999999999998</v>
      </c>
      <c r="H528" s="17"/>
      <c r="I528" s="17">
        <f>SUM(G528:H528)</f>
        <v>313.39999999999998</v>
      </c>
      <c r="J528" s="7">
        <v>313.39999999999998</v>
      </c>
      <c r="K528" s="17"/>
      <c r="L528" s="17">
        <f>SUM(J528:K528)</f>
        <v>313.39999999999998</v>
      </c>
    </row>
    <row r="529" spans="1:12" ht="31.5" outlineLevel="7">
      <c r="A529" s="42" t="s">
        <v>429</v>
      </c>
      <c r="B529" s="42" t="s">
        <v>394</v>
      </c>
      <c r="C529" s="22" t="s">
        <v>395</v>
      </c>
      <c r="D529" s="7">
        <v>120</v>
      </c>
      <c r="E529" s="17"/>
      <c r="F529" s="17">
        <f>SUM(D529:E529)</f>
        <v>120</v>
      </c>
      <c r="G529" s="7">
        <v>120</v>
      </c>
      <c r="H529" s="17"/>
      <c r="I529" s="17">
        <f>SUM(G529:H529)</f>
        <v>120</v>
      </c>
      <c r="J529" s="7">
        <v>120</v>
      </c>
      <c r="K529" s="17"/>
      <c r="L529" s="17">
        <f>SUM(J529:K529)</f>
        <v>120</v>
      </c>
    </row>
    <row r="530" spans="1:12" ht="31.5" outlineLevel="5">
      <c r="A530" s="41" t="s">
        <v>140</v>
      </c>
      <c r="B530" s="41"/>
      <c r="C530" s="21" t="s">
        <v>820</v>
      </c>
      <c r="D530" s="16">
        <f t="shared" ref="D530:L530" si="217">D531+D532</f>
        <v>5584.5</v>
      </c>
      <c r="E530" s="16">
        <f t="shared" si="217"/>
        <v>0</v>
      </c>
      <c r="F530" s="16">
        <f t="shared" si="217"/>
        <v>5584.5</v>
      </c>
      <c r="G530" s="16">
        <f t="shared" si="217"/>
        <v>5775.4</v>
      </c>
      <c r="H530" s="16">
        <f t="shared" si="217"/>
        <v>0</v>
      </c>
      <c r="I530" s="16">
        <f t="shared" si="217"/>
        <v>5775.4</v>
      </c>
      <c r="J530" s="16">
        <f t="shared" si="217"/>
        <v>5775.4</v>
      </c>
      <c r="K530" s="16">
        <f t="shared" si="217"/>
        <v>0</v>
      </c>
      <c r="L530" s="16">
        <f t="shared" si="217"/>
        <v>5775.4</v>
      </c>
    </row>
    <row r="531" spans="1:12" ht="47.25" outlineLevel="7">
      <c r="A531" s="42" t="s">
        <v>140</v>
      </c>
      <c r="B531" s="42" t="s">
        <v>391</v>
      </c>
      <c r="C531" s="22" t="s">
        <v>392</v>
      </c>
      <c r="D531" s="7">
        <v>5489.5</v>
      </c>
      <c r="E531" s="17"/>
      <c r="F531" s="17">
        <f>SUM(D531:E531)</f>
        <v>5489.5</v>
      </c>
      <c r="G531" s="7">
        <v>5680.4</v>
      </c>
      <c r="H531" s="17"/>
      <c r="I531" s="17">
        <f>SUM(G531:H531)</f>
        <v>5680.4</v>
      </c>
      <c r="J531" s="7">
        <v>5680.4</v>
      </c>
      <c r="K531" s="17"/>
      <c r="L531" s="17">
        <f>SUM(J531:K531)</f>
        <v>5680.4</v>
      </c>
    </row>
    <row r="532" spans="1:12" ht="31.5" outlineLevel="7">
      <c r="A532" s="42" t="s">
        <v>140</v>
      </c>
      <c r="B532" s="42" t="s">
        <v>394</v>
      </c>
      <c r="C532" s="22" t="s">
        <v>395</v>
      </c>
      <c r="D532" s="7">
        <v>95</v>
      </c>
      <c r="E532" s="17"/>
      <c r="F532" s="17">
        <f>SUM(D532:E532)</f>
        <v>95</v>
      </c>
      <c r="G532" s="7">
        <v>95</v>
      </c>
      <c r="H532" s="17"/>
      <c r="I532" s="17">
        <f>SUM(G532:H532)</f>
        <v>95</v>
      </c>
      <c r="J532" s="7">
        <v>95</v>
      </c>
      <c r="K532" s="17"/>
      <c r="L532" s="17">
        <f>SUM(J532:K532)</f>
        <v>95</v>
      </c>
    </row>
    <row r="533" spans="1:12" ht="63" outlineLevel="5">
      <c r="A533" s="41" t="s">
        <v>431</v>
      </c>
      <c r="B533" s="41"/>
      <c r="C533" s="21" t="s">
        <v>432</v>
      </c>
      <c r="D533" s="16">
        <f t="shared" ref="D533:L533" si="218">D534</f>
        <v>0.6</v>
      </c>
      <c r="E533" s="16">
        <f t="shared" si="218"/>
        <v>0</v>
      </c>
      <c r="F533" s="16">
        <f t="shared" si="218"/>
        <v>0.6</v>
      </c>
      <c r="G533" s="16">
        <f t="shared" si="218"/>
        <v>0.6</v>
      </c>
      <c r="H533" s="16">
        <f t="shared" si="218"/>
        <v>0</v>
      </c>
      <c r="I533" s="16">
        <f t="shared" si="218"/>
        <v>0.6</v>
      </c>
      <c r="J533" s="16">
        <f t="shared" si="218"/>
        <v>0.6</v>
      </c>
      <c r="K533" s="16">
        <f t="shared" si="218"/>
        <v>0</v>
      </c>
      <c r="L533" s="16">
        <f t="shared" si="218"/>
        <v>0.6</v>
      </c>
    </row>
    <row r="534" spans="1:12" ht="47.25" outlineLevel="7">
      <c r="A534" s="42" t="s">
        <v>431</v>
      </c>
      <c r="B534" s="42" t="s">
        <v>391</v>
      </c>
      <c r="C534" s="22" t="s">
        <v>392</v>
      </c>
      <c r="D534" s="17">
        <v>0.6</v>
      </c>
      <c r="E534" s="17"/>
      <c r="F534" s="17">
        <f>SUM(D534:E534)</f>
        <v>0.6</v>
      </c>
      <c r="G534" s="17">
        <v>0.6</v>
      </c>
      <c r="H534" s="17"/>
      <c r="I534" s="17">
        <f>SUM(G534:H534)</f>
        <v>0.6</v>
      </c>
      <c r="J534" s="17">
        <v>0.6</v>
      </c>
      <c r="K534" s="17"/>
      <c r="L534" s="17">
        <f>SUM(J534:K534)</f>
        <v>0.6</v>
      </c>
    </row>
    <row r="535" spans="1:12" ht="31.5" outlineLevel="7">
      <c r="A535" s="43" t="s">
        <v>962</v>
      </c>
      <c r="B535" s="43"/>
      <c r="C535" s="10" t="s">
        <v>9</v>
      </c>
      <c r="D535" s="6">
        <f t="shared" ref="D535:L535" si="219">D536</f>
        <v>517</v>
      </c>
      <c r="E535" s="6">
        <f t="shared" si="219"/>
        <v>0</v>
      </c>
      <c r="F535" s="6">
        <f t="shared" si="219"/>
        <v>517</v>
      </c>
      <c r="G535" s="6">
        <f t="shared" si="219"/>
        <v>535.29999999999995</v>
      </c>
      <c r="H535" s="6">
        <f t="shared" si="219"/>
        <v>0</v>
      </c>
      <c r="I535" s="6">
        <f t="shared" si="219"/>
        <v>535.29999999999995</v>
      </c>
      <c r="J535" s="6">
        <f t="shared" si="219"/>
        <v>535.29999999999995</v>
      </c>
      <c r="K535" s="6">
        <f t="shared" si="219"/>
        <v>0</v>
      </c>
      <c r="L535" s="6">
        <f t="shared" si="219"/>
        <v>535.29999999999995</v>
      </c>
    </row>
    <row r="536" spans="1:12" ht="47.25" outlineLevel="7">
      <c r="A536" s="44" t="s">
        <v>962</v>
      </c>
      <c r="B536" s="44" t="s">
        <v>391</v>
      </c>
      <c r="C536" s="11" t="s">
        <v>392</v>
      </c>
      <c r="D536" s="7">
        <v>517</v>
      </c>
      <c r="E536" s="17"/>
      <c r="F536" s="17">
        <f>SUM(D536:E536)</f>
        <v>517</v>
      </c>
      <c r="G536" s="7">
        <v>535.29999999999995</v>
      </c>
      <c r="H536" s="17"/>
      <c r="I536" s="17">
        <f>SUM(G536:H536)</f>
        <v>535.29999999999995</v>
      </c>
      <c r="J536" s="7">
        <v>535.29999999999995</v>
      </c>
      <c r="K536" s="17"/>
      <c r="L536" s="17">
        <f>SUM(J536:K536)</f>
        <v>535.29999999999995</v>
      </c>
    </row>
    <row r="537" spans="1:12" ht="47.25" outlineLevel="5">
      <c r="A537" s="167" t="s">
        <v>433</v>
      </c>
      <c r="B537" s="167"/>
      <c r="C537" s="168" t="s">
        <v>434</v>
      </c>
      <c r="D537" s="16">
        <f t="shared" ref="D537:L537" si="220">D538</f>
        <v>4.5</v>
      </c>
      <c r="E537" s="172">
        <f t="shared" si="220"/>
        <v>11.3</v>
      </c>
      <c r="F537" s="172">
        <f t="shared" si="220"/>
        <v>15.8</v>
      </c>
      <c r="G537" s="16">
        <f t="shared" si="220"/>
        <v>4.0999999999999996</v>
      </c>
      <c r="H537" s="172">
        <f t="shared" si="220"/>
        <v>12.4</v>
      </c>
      <c r="I537" s="172">
        <f t="shared" si="220"/>
        <v>16.5</v>
      </c>
      <c r="J537" s="16">
        <f t="shared" si="220"/>
        <v>4.0999999999999996</v>
      </c>
      <c r="K537" s="172">
        <f t="shared" si="220"/>
        <v>316.2</v>
      </c>
      <c r="L537" s="172">
        <f t="shared" si="220"/>
        <v>320.3</v>
      </c>
    </row>
    <row r="538" spans="1:12" ht="31.5" outlineLevel="7">
      <c r="A538" s="42" t="s">
        <v>433</v>
      </c>
      <c r="B538" s="42" t="s">
        <v>394</v>
      </c>
      <c r="C538" s="22" t="s">
        <v>395</v>
      </c>
      <c r="D538" s="17">
        <v>4.5</v>
      </c>
      <c r="E538" s="161">
        <v>11.3</v>
      </c>
      <c r="F538" s="161">
        <f>SUM(D538:E538)</f>
        <v>15.8</v>
      </c>
      <c r="G538" s="17">
        <v>4.0999999999999996</v>
      </c>
      <c r="H538" s="161">
        <v>12.4</v>
      </c>
      <c r="I538" s="161">
        <f>SUM(G538:H538)</f>
        <v>16.5</v>
      </c>
      <c r="J538" s="17">
        <v>4.0999999999999996</v>
      </c>
      <c r="K538" s="161">
        <v>316.2</v>
      </c>
      <c r="L538" s="161">
        <f>SUM(J538:K538)</f>
        <v>320.3</v>
      </c>
    </row>
    <row r="539" spans="1:12" ht="15.75" outlineLevel="5">
      <c r="A539" s="41" t="s">
        <v>470</v>
      </c>
      <c r="B539" s="41"/>
      <c r="C539" s="21" t="s">
        <v>471</v>
      </c>
      <c r="D539" s="16">
        <f t="shared" ref="D539:L539" si="221">D540</f>
        <v>4698.2</v>
      </c>
      <c r="E539" s="16">
        <f t="shared" si="221"/>
        <v>0</v>
      </c>
      <c r="F539" s="16">
        <f t="shared" si="221"/>
        <v>4698.2</v>
      </c>
      <c r="G539" s="16">
        <f t="shared" si="221"/>
        <v>4868.8</v>
      </c>
      <c r="H539" s="16">
        <f t="shared" si="221"/>
        <v>0</v>
      </c>
      <c r="I539" s="16">
        <f t="shared" si="221"/>
        <v>4868.8</v>
      </c>
      <c r="J539" s="16">
        <f t="shared" si="221"/>
        <v>4868.8</v>
      </c>
      <c r="K539" s="16">
        <f t="shared" si="221"/>
        <v>0</v>
      </c>
      <c r="L539" s="16">
        <f t="shared" si="221"/>
        <v>4868.8</v>
      </c>
    </row>
    <row r="540" spans="1:12" ht="47.25" outlineLevel="7">
      <c r="A540" s="42" t="s">
        <v>470</v>
      </c>
      <c r="B540" s="42" t="s">
        <v>391</v>
      </c>
      <c r="C540" s="22" t="s">
        <v>392</v>
      </c>
      <c r="D540" s="7">
        <v>4698.2</v>
      </c>
      <c r="E540" s="17"/>
      <c r="F540" s="17">
        <f>SUM(D540:E540)</f>
        <v>4698.2</v>
      </c>
      <c r="G540" s="7">
        <v>4868.8</v>
      </c>
      <c r="H540" s="17"/>
      <c r="I540" s="17">
        <f>SUM(G540:H540)</f>
        <v>4868.8</v>
      </c>
      <c r="J540" s="7">
        <v>4868.8</v>
      </c>
      <c r="K540" s="17"/>
      <c r="L540" s="17">
        <f>SUM(J540:K540)</f>
        <v>4868.8</v>
      </c>
    </row>
    <row r="541" spans="1:12" ht="47.25" outlineLevel="4">
      <c r="A541" s="41" t="s">
        <v>782</v>
      </c>
      <c r="B541" s="41"/>
      <c r="C541" s="21" t="s">
        <v>783</v>
      </c>
      <c r="D541" s="16">
        <f t="shared" ref="D541:L541" si="222">D542+D546</f>
        <v>24682.94</v>
      </c>
      <c r="E541" s="16">
        <f t="shared" si="222"/>
        <v>0</v>
      </c>
      <c r="F541" s="16">
        <f t="shared" si="222"/>
        <v>24682.94</v>
      </c>
      <c r="G541" s="16">
        <f t="shared" si="222"/>
        <v>25335.999999999996</v>
      </c>
      <c r="H541" s="16">
        <f t="shared" si="222"/>
        <v>0</v>
      </c>
      <c r="I541" s="16">
        <f t="shared" si="222"/>
        <v>25335.999999999996</v>
      </c>
      <c r="J541" s="16">
        <f t="shared" si="222"/>
        <v>29085.739999999998</v>
      </c>
      <c r="K541" s="16">
        <f t="shared" si="222"/>
        <v>0</v>
      </c>
      <c r="L541" s="16">
        <f t="shared" si="222"/>
        <v>29085.739999999998</v>
      </c>
    </row>
    <row r="542" spans="1:12" ht="15.75" outlineLevel="5">
      <c r="A542" s="41" t="s">
        <v>784</v>
      </c>
      <c r="B542" s="41"/>
      <c r="C542" s="21" t="s">
        <v>424</v>
      </c>
      <c r="D542" s="16">
        <f t="shared" ref="D542:L542" si="223">D543+D544+D545</f>
        <v>24566.94</v>
      </c>
      <c r="E542" s="16">
        <f t="shared" si="223"/>
        <v>0</v>
      </c>
      <c r="F542" s="16">
        <f t="shared" si="223"/>
        <v>24566.94</v>
      </c>
      <c r="G542" s="16">
        <f t="shared" si="223"/>
        <v>25215.899999999998</v>
      </c>
      <c r="H542" s="16">
        <f t="shared" si="223"/>
        <v>0</v>
      </c>
      <c r="I542" s="16">
        <f t="shared" si="223"/>
        <v>25215.899999999998</v>
      </c>
      <c r="J542" s="16">
        <f t="shared" si="223"/>
        <v>28965.64</v>
      </c>
      <c r="K542" s="16">
        <f t="shared" si="223"/>
        <v>0</v>
      </c>
      <c r="L542" s="16">
        <f t="shared" si="223"/>
        <v>28965.64</v>
      </c>
    </row>
    <row r="543" spans="1:12" ht="47.25" outlineLevel="7">
      <c r="A543" s="42" t="s">
        <v>784</v>
      </c>
      <c r="B543" s="42" t="s">
        <v>391</v>
      </c>
      <c r="C543" s="22" t="s">
        <v>392</v>
      </c>
      <c r="D543" s="7">
        <v>21223.14</v>
      </c>
      <c r="E543" s="17"/>
      <c r="F543" s="17">
        <f>SUM(D543:E543)</f>
        <v>21223.14</v>
      </c>
      <c r="G543" s="7">
        <v>22072.1</v>
      </c>
      <c r="H543" s="17"/>
      <c r="I543" s="17">
        <f>SUM(G543:H543)</f>
        <v>22072.1</v>
      </c>
      <c r="J543" s="7">
        <v>25821.84</v>
      </c>
      <c r="K543" s="17"/>
      <c r="L543" s="17">
        <f>SUM(J543:K543)</f>
        <v>25821.84</v>
      </c>
    </row>
    <row r="544" spans="1:12" ht="31.5" outlineLevel="7">
      <c r="A544" s="42" t="s">
        <v>784</v>
      </c>
      <c r="B544" s="42" t="s">
        <v>394</v>
      </c>
      <c r="C544" s="22" t="s">
        <v>395</v>
      </c>
      <c r="D544" s="7">
        <v>3265.3</v>
      </c>
      <c r="E544" s="17"/>
      <c r="F544" s="17">
        <f>SUM(D544:E544)</f>
        <v>3265.3</v>
      </c>
      <c r="G544" s="7">
        <v>3065.3</v>
      </c>
      <c r="H544" s="17"/>
      <c r="I544" s="17">
        <f>SUM(G544:H544)</f>
        <v>3065.3</v>
      </c>
      <c r="J544" s="7">
        <v>3065.3</v>
      </c>
      <c r="K544" s="17"/>
      <c r="L544" s="17">
        <f>SUM(J544:K544)</f>
        <v>3065.3</v>
      </c>
    </row>
    <row r="545" spans="1:12" ht="15.75" outlineLevel="7">
      <c r="A545" s="42" t="s">
        <v>784</v>
      </c>
      <c r="B545" s="42" t="s">
        <v>402</v>
      </c>
      <c r="C545" s="22" t="s">
        <v>403</v>
      </c>
      <c r="D545" s="7">
        <v>78.5</v>
      </c>
      <c r="E545" s="17"/>
      <c r="F545" s="17">
        <f>SUM(D545:E545)</f>
        <v>78.5</v>
      </c>
      <c r="G545" s="7">
        <v>78.5</v>
      </c>
      <c r="H545" s="17"/>
      <c r="I545" s="17">
        <f>SUM(G545:H545)</f>
        <v>78.5</v>
      </c>
      <c r="J545" s="7">
        <v>78.5</v>
      </c>
      <c r="K545" s="17"/>
      <c r="L545" s="17">
        <f>SUM(J545:K545)</f>
        <v>78.5</v>
      </c>
    </row>
    <row r="546" spans="1:12" ht="47.25" outlineLevel="5">
      <c r="A546" s="43" t="s">
        <v>141</v>
      </c>
      <c r="B546" s="43"/>
      <c r="C546" s="10" t="s">
        <v>785</v>
      </c>
      <c r="D546" s="6">
        <f t="shared" ref="D546:L546" si="224">D547</f>
        <v>116</v>
      </c>
      <c r="E546" s="6">
        <f t="shared" si="224"/>
        <v>0</v>
      </c>
      <c r="F546" s="6">
        <f t="shared" si="224"/>
        <v>116</v>
      </c>
      <c r="G546" s="6">
        <f t="shared" si="224"/>
        <v>120.1</v>
      </c>
      <c r="H546" s="6">
        <f t="shared" si="224"/>
        <v>0</v>
      </c>
      <c r="I546" s="6">
        <f t="shared" si="224"/>
        <v>120.1</v>
      </c>
      <c r="J546" s="6">
        <f t="shared" si="224"/>
        <v>120.1</v>
      </c>
      <c r="K546" s="6">
        <f t="shared" si="224"/>
        <v>0</v>
      </c>
      <c r="L546" s="6">
        <f t="shared" si="224"/>
        <v>120.1</v>
      </c>
    </row>
    <row r="547" spans="1:12" ht="47.25" outlineLevel="7">
      <c r="A547" s="44" t="s">
        <v>141</v>
      </c>
      <c r="B547" s="44" t="s">
        <v>391</v>
      </c>
      <c r="C547" s="11" t="s">
        <v>392</v>
      </c>
      <c r="D547" s="7">
        <v>116</v>
      </c>
      <c r="E547" s="17"/>
      <c r="F547" s="17">
        <f>SUM(D547:E547)</f>
        <v>116</v>
      </c>
      <c r="G547" s="7">
        <v>120.1</v>
      </c>
      <c r="H547" s="17"/>
      <c r="I547" s="17">
        <f>SUM(G547:H547)</f>
        <v>120.1</v>
      </c>
      <c r="J547" s="7">
        <v>120.1</v>
      </c>
      <c r="K547" s="17"/>
      <c r="L547" s="17">
        <f>SUM(J547:K547)</f>
        <v>120.1</v>
      </c>
    </row>
    <row r="548" spans="1:12" ht="34.5" customHeight="1" outlineLevel="4">
      <c r="A548" s="41" t="s">
        <v>472</v>
      </c>
      <c r="B548" s="41"/>
      <c r="C548" s="21" t="s">
        <v>473</v>
      </c>
      <c r="D548" s="16">
        <f t="shared" ref="D548:L548" si="225">D555+D557+D559+D549+D553</f>
        <v>141202.79999999999</v>
      </c>
      <c r="E548" s="16">
        <f t="shared" si="225"/>
        <v>0</v>
      </c>
      <c r="F548" s="16">
        <f t="shared" si="225"/>
        <v>141202.79999999999</v>
      </c>
      <c r="G548" s="16">
        <f t="shared" si="225"/>
        <v>144133.29999999999</v>
      </c>
      <c r="H548" s="16">
        <f t="shared" si="225"/>
        <v>0</v>
      </c>
      <c r="I548" s="16">
        <f t="shared" si="225"/>
        <v>144133.29999999999</v>
      </c>
      <c r="J548" s="16">
        <f t="shared" si="225"/>
        <v>157068.1</v>
      </c>
      <c r="K548" s="16">
        <f t="shared" si="225"/>
        <v>0</v>
      </c>
      <c r="L548" s="16">
        <f t="shared" si="225"/>
        <v>157068.1</v>
      </c>
    </row>
    <row r="549" spans="1:12" ht="15.75" outlineLevel="5">
      <c r="A549" s="41" t="s">
        <v>786</v>
      </c>
      <c r="B549" s="41"/>
      <c r="C549" s="21" t="s">
        <v>489</v>
      </c>
      <c r="D549" s="16">
        <f t="shared" ref="D549:L549" si="226">D550+D551+D552</f>
        <v>78901.2</v>
      </c>
      <c r="E549" s="16">
        <f t="shared" si="226"/>
        <v>0</v>
      </c>
      <c r="F549" s="16">
        <f t="shared" si="226"/>
        <v>78901.2</v>
      </c>
      <c r="G549" s="16">
        <f t="shared" si="226"/>
        <v>81831.7</v>
      </c>
      <c r="H549" s="16">
        <f t="shared" si="226"/>
        <v>0</v>
      </c>
      <c r="I549" s="16">
        <f t="shared" si="226"/>
        <v>81831.7</v>
      </c>
      <c r="J549" s="16">
        <f t="shared" si="226"/>
        <v>94766.5</v>
      </c>
      <c r="K549" s="16">
        <f t="shared" si="226"/>
        <v>0</v>
      </c>
      <c r="L549" s="16">
        <f t="shared" si="226"/>
        <v>94766.5</v>
      </c>
    </row>
    <row r="550" spans="1:12" ht="47.25" outlineLevel="7">
      <c r="A550" s="42" t="s">
        <v>786</v>
      </c>
      <c r="B550" s="42" t="s">
        <v>391</v>
      </c>
      <c r="C550" s="22" t="s">
        <v>392</v>
      </c>
      <c r="D550" s="7">
        <v>73201.399999999994</v>
      </c>
      <c r="E550" s="17"/>
      <c r="F550" s="17">
        <f>SUM(D550:E550)</f>
        <v>73201.399999999994</v>
      </c>
      <c r="G550" s="7">
        <v>76131.899999999994</v>
      </c>
      <c r="H550" s="17"/>
      <c r="I550" s="17">
        <f>SUM(G550:H550)</f>
        <v>76131.899999999994</v>
      </c>
      <c r="J550" s="7">
        <v>89066.7</v>
      </c>
      <c r="K550" s="17"/>
      <c r="L550" s="17">
        <f>SUM(J550:K550)</f>
        <v>89066.7</v>
      </c>
    </row>
    <row r="551" spans="1:12" ht="31.5" outlineLevel="7">
      <c r="A551" s="42" t="s">
        <v>786</v>
      </c>
      <c r="B551" s="42" t="s">
        <v>394</v>
      </c>
      <c r="C551" s="22" t="s">
        <v>395</v>
      </c>
      <c r="D551" s="7">
        <f>5491.2+100</f>
        <v>5591.2</v>
      </c>
      <c r="E551" s="17"/>
      <c r="F551" s="17">
        <f>SUM(D551:E551)</f>
        <v>5591.2</v>
      </c>
      <c r="G551" s="7">
        <f>5491.2+100</f>
        <v>5591.2</v>
      </c>
      <c r="H551" s="17"/>
      <c r="I551" s="17">
        <f>SUM(G551:H551)</f>
        <v>5591.2</v>
      </c>
      <c r="J551" s="7">
        <f>5491.2+100</f>
        <v>5591.2</v>
      </c>
      <c r="K551" s="17"/>
      <c r="L551" s="17">
        <f>SUM(J551:K551)</f>
        <v>5591.2</v>
      </c>
    </row>
    <row r="552" spans="1:12" ht="15.75" outlineLevel="7">
      <c r="A552" s="42" t="s">
        <v>786</v>
      </c>
      <c r="B552" s="42" t="s">
        <v>402</v>
      </c>
      <c r="C552" s="22" t="s">
        <v>403</v>
      </c>
      <c r="D552" s="7">
        <v>108.6</v>
      </c>
      <c r="E552" s="17"/>
      <c r="F552" s="17">
        <f>SUM(D552:E552)</f>
        <v>108.6</v>
      </c>
      <c r="G552" s="7">
        <v>108.6</v>
      </c>
      <c r="H552" s="17"/>
      <c r="I552" s="17">
        <f>SUM(G552:H552)</f>
        <v>108.6</v>
      </c>
      <c r="J552" s="7">
        <v>108.6</v>
      </c>
      <c r="K552" s="17"/>
      <c r="L552" s="17">
        <f>SUM(J552:K552)</f>
        <v>108.6</v>
      </c>
    </row>
    <row r="553" spans="1:12" ht="15.75" outlineLevel="5">
      <c r="A553" s="41" t="s">
        <v>616</v>
      </c>
      <c r="B553" s="41"/>
      <c r="C553" s="21" t="s">
        <v>617</v>
      </c>
      <c r="D553" s="16">
        <f t="shared" ref="D553:L553" si="227">D554</f>
        <v>12241.5</v>
      </c>
      <c r="E553" s="16">
        <f t="shared" si="227"/>
        <v>0</v>
      </c>
      <c r="F553" s="16">
        <f t="shared" si="227"/>
        <v>12241.5</v>
      </c>
      <c r="G553" s="16">
        <f t="shared" si="227"/>
        <v>12241.5</v>
      </c>
      <c r="H553" s="16">
        <f t="shared" si="227"/>
        <v>0</v>
      </c>
      <c r="I553" s="16">
        <f t="shared" si="227"/>
        <v>12241.5</v>
      </c>
      <c r="J553" s="16">
        <f t="shared" si="227"/>
        <v>12241.5</v>
      </c>
      <c r="K553" s="16">
        <f t="shared" si="227"/>
        <v>0</v>
      </c>
      <c r="L553" s="16">
        <f t="shared" si="227"/>
        <v>12241.5</v>
      </c>
    </row>
    <row r="554" spans="1:12" ht="31.5" outlineLevel="7">
      <c r="A554" s="42" t="s">
        <v>616</v>
      </c>
      <c r="B554" s="42" t="s">
        <v>452</v>
      </c>
      <c r="C554" s="22" t="s">
        <v>453</v>
      </c>
      <c r="D554" s="17">
        <f>50+12191.5</f>
        <v>12241.5</v>
      </c>
      <c r="E554" s="17"/>
      <c r="F554" s="17">
        <f>SUM(D554:E554)</f>
        <v>12241.5</v>
      </c>
      <c r="G554" s="17">
        <f>50+12191.5</f>
        <v>12241.5</v>
      </c>
      <c r="H554" s="17"/>
      <c r="I554" s="17">
        <f>SUM(G554:H554)</f>
        <v>12241.5</v>
      </c>
      <c r="J554" s="17">
        <f>50+12191.5</f>
        <v>12241.5</v>
      </c>
      <c r="K554" s="17"/>
      <c r="L554" s="17">
        <f>SUM(J554:K554)</f>
        <v>12241.5</v>
      </c>
    </row>
    <row r="555" spans="1:12" ht="15.75" outlineLevel="5">
      <c r="A555" s="41" t="s">
        <v>474</v>
      </c>
      <c r="B555" s="41"/>
      <c r="C555" s="21" t="s">
        <v>475</v>
      </c>
      <c r="D555" s="16">
        <f t="shared" ref="D555:L555" si="228">D556</f>
        <v>49384.1</v>
      </c>
      <c r="E555" s="16">
        <f t="shared" si="228"/>
        <v>0</v>
      </c>
      <c r="F555" s="16">
        <f t="shared" si="228"/>
        <v>49384.1</v>
      </c>
      <c r="G555" s="16">
        <f t="shared" si="228"/>
        <v>49384.1</v>
      </c>
      <c r="H555" s="16">
        <f t="shared" si="228"/>
        <v>0</v>
      </c>
      <c r="I555" s="16">
        <f t="shared" si="228"/>
        <v>49384.1</v>
      </c>
      <c r="J555" s="16">
        <f t="shared" si="228"/>
        <v>49384.1</v>
      </c>
      <c r="K555" s="16">
        <f t="shared" si="228"/>
        <v>0</v>
      </c>
      <c r="L555" s="16">
        <f t="shared" si="228"/>
        <v>49384.1</v>
      </c>
    </row>
    <row r="556" spans="1:12" ht="31.5" outlineLevel="7">
      <c r="A556" s="42" t="s">
        <v>474</v>
      </c>
      <c r="B556" s="42" t="s">
        <v>452</v>
      </c>
      <c r="C556" s="22" t="s">
        <v>453</v>
      </c>
      <c r="D556" s="17">
        <f>49354.1+30</f>
        <v>49384.1</v>
      </c>
      <c r="E556" s="17"/>
      <c r="F556" s="17">
        <f>SUM(D556:E556)</f>
        <v>49384.1</v>
      </c>
      <c r="G556" s="17">
        <f>49354.1+30</f>
        <v>49384.1</v>
      </c>
      <c r="H556" s="17"/>
      <c r="I556" s="17">
        <f>SUM(G556:H556)</f>
        <v>49384.1</v>
      </c>
      <c r="J556" s="17">
        <f>49354.1+30</f>
        <v>49384.1</v>
      </c>
      <c r="K556" s="17"/>
      <c r="L556" s="17">
        <f>SUM(J556:K556)</f>
        <v>49384.1</v>
      </c>
    </row>
    <row r="557" spans="1:12" ht="31.5" outlineLevel="5">
      <c r="A557" s="41" t="s">
        <v>476</v>
      </c>
      <c r="B557" s="41"/>
      <c r="C557" s="21" t="s">
        <v>397</v>
      </c>
      <c r="D557" s="16">
        <f t="shared" ref="D557:L557" si="229">D558</f>
        <v>395</v>
      </c>
      <c r="E557" s="16">
        <f t="shared" si="229"/>
        <v>0</v>
      </c>
      <c r="F557" s="16">
        <f t="shared" si="229"/>
        <v>395</v>
      </c>
      <c r="G557" s="16">
        <f t="shared" si="229"/>
        <v>395</v>
      </c>
      <c r="H557" s="16">
        <f t="shared" si="229"/>
        <v>0</v>
      </c>
      <c r="I557" s="16">
        <f t="shared" si="229"/>
        <v>395</v>
      </c>
      <c r="J557" s="16">
        <f t="shared" si="229"/>
        <v>395</v>
      </c>
      <c r="K557" s="16">
        <f t="shared" si="229"/>
        <v>0</v>
      </c>
      <c r="L557" s="16">
        <f t="shared" si="229"/>
        <v>395</v>
      </c>
    </row>
    <row r="558" spans="1:12" ht="15.75" outlineLevel="7">
      <c r="A558" s="42" t="s">
        <v>476</v>
      </c>
      <c r="B558" s="42" t="s">
        <v>402</v>
      </c>
      <c r="C558" s="22" t="s">
        <v>403</v>
      </c>
      <c r="D558" s="17">
        <v>395</v>
      </c>
      <c r="E558" s="17"/>
      <c r="F558" s="17">
        <f>SUM(D558:E558)</f>
        <v>395</v>
      </c>
      <c r="G558" s="17">
        <v>395</v>
      </c>
      <c r="H558" s="17"/>
      <c r="I558" s="17">
        <f>SUM(G558:H558)</f>
        <v>395</v>
      </c>
      <c r="J558" s="17">
        <v>395</v>
      </c>
      <c r="K558" s="17"/>
      <c r="L558" s="17">
        <f>SUM(J558:K558)</f>
        <v>395</v>
      </c>
    </row>
    <row r="559" spans="1:12" ht="15.75" outlineLevel="5">
      <c r="A559" s="41" t="s">
        <v>477</v>
      </c>
      <c r="B559" s="41"/>
      <c r="C559" s="21" t="s">
        <v>478</v>
      </c>
      <c r="D559" s="16">
        <f t="shared" ref="D559:L559" si="230">D560</f>
        <v>281</v>
      </c>
      <c r="E559" s="16">
        <f t="shared" si="230"/>
        <v>0</v>
      </c>
      <c r="F559" s="16">
        <f t="shared" si="230"/>
        <v>281</v>
      </c>
      <c r="G559" s="16">
        <f t="shared" si="230"/>
        <v>281</v>
      </c>
      <c r="H559" s="16">
        <f t="shared" si="230"/>
        <v>0</v>
      </c>
      <c r="I559" s="16">
        <f t="shared" si="230"/>
        <v>281</v>
      </c>
      <c r="J559" s="16">
        <f t="shared" si="230"/>
        <v>281</v>
      </c>
      <c r="K559" s="16">
        <f t="shared" si="230"/>
        <v>0</v>
      </c>
      <c r="L559" s="16">
        <f t="shared" si="230"/>
        <v>281</v>
      </c>
    </row>
    <row r="560" spans="1:12" ht="31.5" outlineLevel="7">
      <c r="A560" s="42" t="s">
        <v>477</v>
      </c>
      <c r="B560" s="42" t="s">
        <v>394</v>
      </c>
      <c r="C560" s="22" t="s">
        <v>395</v>
      </c>
      <c r="D560" s="17">
        <v>281</v>
      </c>
      <c r="E560" s="17"/>
      <c r="F560" s="17">
        <f>SUM(D560:E560)</f>
        <v>281</v>
      </c>
      <c r="G560" s="17">
        <v>281</v>
      </c>
      <c r="H560" s="17"/>
      <c r="I560" s="17">
        <f>SUM(G560:H560)</f>
        <v>281</v>
      </c>
      <c r="J560" s="17">
        <v>281</v>
      </c>
      <c r="K560" s="17"/>
      <c r="L560" s="17">
        <f>SUM(J560:K560)</f>
        <v>281</v>
      </c>
    </row>
    <row r="561" spans="1:12" ht="20.25" outlineLevel="7">
      <c r="A561" s="45"/>
      <c r="B561" s="45"/>
      <c r="C561" s="71" t="s">
        <v>971</v>
      </c>
      <c r="D561" s="16">
        <f t="shared" ref="D561:L561" si="231">D498+D476+D448+D405+D275+D244+D179+D89+D11</f>
        <v>4709481.8999732435</v>
      </c>
      <c r="E561" s="16">
        <f t="shared" si="231"/>
        <v>28284.165980000002</v>
      </c>
      <c r="F561" s="16">
        <f t="shared" si="231"/>
        <v>4737766.0659532426</v>
      </c>
      <c r="G561" s="16">
        <f t="shared" si="231"/>
        <v>3499750.3216240546</v>
      </c>
      <c r="H561" s="16">
        <f t="shared" si="231"/>
        <v>-50.3</v>
      </c>
      <c r="I561" s="16">
        <f t="shared" si="231"/>
        <v>3499700.0216240543</v>
      </c>
      <c r="J561" s="16">
        <f t="shared" si="231"/>
        <v>3373729.219334865</v>
      </c>
      <c r="K561" s="16">
        <f t="shared" si="231"/>
        <v>324.09999999999997</v>
      </c>
      <c r="L561" s="16">
        <f t="shared" si="231"/>
        <v>3374053.3193348651</v>
      </c>
    </row>
    <row r="562" spans="1:12" ht="15.75" outlineLevel="7">
      <c r="A562" s="42"/>
      <c r="B562" s="42"/>
      <c r="C562" s="22"/>
      <c r="D562" s="17"/>
      <c r="E562" s="17"/>
      <c r="F562" s="17"/>
      <c r="G562" s="17"/>
      <c r="H562" s="17"/>
      <c r="I562" s="17"/>
      <c r="J562" s="17"/>
      <c r="K562" s="17"/>
      <c r="L562" s="17"/>
    </row>
    <row r="563" spans="1:12" ht="15.75" outlineLevel="2">
      <c r="A563" s="41" t="s">
        <v>387</v>
      </c>
      <c r="B563" s="41"/>
      <c r="C563" s="21" t="s">
        <v>388</v>
      </c>
      <c r="D563" s="16">
        <f t="shared" ref="D563:L563" si="232">D564+D566+D568+D571+D574</f>
        <v>23179.800000000003</v>
      </c>
      <c r="E563" s="16">
        <f t="shared" si="232"/>
        <v>0</v>
      </c>
      <c r="F563" s="16">
        <f t="shared" si="232"/>
        <v>23179.800000000003</v>
      </c>
      <c r="G563" s="16">
        <f t="shared" si="232"/>
        <v>23801.799999999996</v>
      </c>
      <c r="H563" s="16">
        <f t="shared" si="232"/>
        <v>0</v>
      </c>
      <c r="I563" s="16">
        <f t="shared" si="232"/>
        <v>23801.799999999996</v>
      </c>
      <c r="J563" s="16">
        <f t="shared" si="232"/>
        <v>24998.400000000001</v>
      </c>
      <c r="K563" s="16">
        <f t="shared" si="232"/>
        <v>0</v>
      </c>
      <c r="L563" s="16">
        <f t="shared" si="232"/>
        <v>24998.400000000001</v>
      </c>
    </row>
    <row r="564" spans="1:12" ht="31.5" outlineLevel="3">
      <c r="A564" s="41" t="s">
        <v>408</v>
      </c>
      <c r="B564" s="41"/>
      <c r="C564" s="21" t="s">
        <v>800</v>
      </c>
      <c r="D564" s="16">
        <f t="shared" ref="D564:L564" si="233">D565</f>
        <v>3882.9</v>
      </c>
      <c r="E564" s="16">
        <f t="shared" si="233"/>
        <v>0</v>
      </c>
      <c r="F564" s="16">
        <f t="shared" si="233"/>
        <v>3882.9</v>
      </c>
      <c r="G564" s="16">
        <f t="shared" si="233"/>
        <v>4038.4</v>
      </c>
      <c r="H564" s="16">
        <f t="shared" si="233"/>
        <v>0</v>
      </c>
      <c r="I564" s="16">
        <f t="shared" si="233"/>
        <v>4038.4</v>
      </c>
      <c r="J564" s="16">
        <f t="shared" si="233"/>
        <v>4724.5</v>
      </c>
      <c r="K564" s="16">
        <f t="shared" si="233"/>
        <v>0</v>
      </c>
      <c r="L564" s="16">
        <f t="shared" si="233"/>
        <v>4724.5</v>
      </c>
    </row>
    <row r="565" spans="1:12" ht="47.25" outlineLevel="7">
      <c r="A565" s="42" t="s">
        <v>408</v>
      </c>
      <c r="B565" s="42" t="s">
        <v>391</v>
      </c>
      <c r="C565" s="22" t="s">
        <v>392</v>
      </c>
      <c r="D565" s="7">
        <v>3882.9</v>
      </c>
      <c r="E565" s="17"/>
      <c r="F565" s="17">
        <f>SUM(D565:E565)</f>
        <v>3882.9</v>
      </c>
      <c r="G565" s="7">
        <v>4038.4</v>
      </c>
      <c r="H565" s="17"/>
      <c r="I565" s="17">
        <f>SUM(G565:H565)</f>
        <v>4038.4</v>
      </c>
      <c r="J565" s="7">
        <v>4724.5</v>
      </c>
      <c r="K565" s="17"/>
      <c r="L565" s="17">
        <f>SUM(J565:K565)</f>
        <v>4724.5</v>
      </c>
    </row>
    <row r="566" spans="1:12" ht="18" customHeight="1" outlineLevel="3">
      <c r="A566" s="41" t="s">
        <v>389</v>
      </c>
      <c r="B566" s="41"/>
      <c r="C566" s="21" t="s">
        <v>390</v>
      </c>
      <c r="D566" s="16">
        <f t="shared" ref="D566:L566" si="234">D567</f>
        <v>2387.6</v>
      </c>
      <c r="E566" s="16">
        <f t="shared" si="234"/>
        <v>0</v>
      </c>
      <c r="F566" s="16">
        <f t="shared" si="234"/>
        <v>2387.6</v>
      </c>
      <c r="G566" s="16">
        <f t="shared" si="234"/>
        <v>2483.1</v>
      </c>
      <c r="H566" s="16">
        <f t="shared" si="234"/>
        <v>0</v>
      </c>
      <c r="I566" s="16">
        <f t="shared" si="234"/>
        <v>2483.1</v>
      </c>
      <c r="J566" s="16">
        <f t="shared" si="234"/>
        <v>2582.4</v>
      </c>
      <c r="K566" s="16">
        <f t="shared" si="234"/>
        <v>0</v>
      </c>
      <c r="L566" s="16">
        <f t="shared" si="234"/>
        <v>2582.4</v>
      </c>
    </row>
    <row r="567" spans="1:12" ht="47.25" outlineLevel="7">
      <c r="A567" s="42" t="s">
        <v>389</v>
      </c>
      <c r="B567" s="42" t="s">
        <v>391</v>
      </c>
      <c r="C567" s="22" t="s">
        <v>392</v>
      </c>
      <c r="D567" s="17">
        <v>2387.6</v>
      </c>
      <c r="E567" s="17"/>
      <c r="F567" s="17">
        <f>SUM(D567:E567)</f>
        <v>2387.6</v>
      </c>
      <c r="G567" s="17">
        <v>2483.1</v>
      </c>
      <c r="H567" s="17"/>
      <c r="I567" s="17">
        <f>SUM(G567:H567)</f>
        <v>2483.1</v>
      </c>
      <c r="J567" s="17">
        <v>2582.4</v>
      </c>
      <c r="K567" s="17"/>
      <c r="L567" s="17">
        <f>SUM(J567:K567)</f>
        <v>2582.4</v>
      </c>
    </row>
    <row r="568" spans="1:12" ht="15.75" outlineLevel="3">
      <c r="A568" s="41" t="s">
        <v>393</v>
      </c>
      <c r="B568" s="41"/>
      <c r="C568" s="21" t="s">
        <v>424</v>
      </c>
      <c r="D568" s="16">
        <f t="shared" ref="D568:L568" si="235">D569+D570</f>
        <v>12108.900000000001</v>
      </c>
      <c r="E568" s="16">
        <f t="shared" si="235"/>
        <v>0</v>
      </c>
      <c r="F568" s="16">
        <f t="shared" si="235"/>
        <v>12108.900000000001</v>
      </c>
      <c r="G568" s="16">
        <f t="shared" si="235"/>
        <v>12521.3</v>
      </c>
      <c r="H568" s="16">
        <f t="shared" si="235"/>
        <v>0</v>
      </c>
      <c r="I568" s="16">
        <f t="shared" si="235"/>
        <v>12521.3</v>
      </c>
      <c r="J568" s="16">
        <f t="shared" si="235"/>
        <v>12932.5</v>
      </c>
      <c r="K568" s="16">
        <f t="shared" si="235"/>
        <v>0</v>
      </c>
      <c r="L568" s="16">
        <f t="shared" si="235"/>
        <v>12932.5</v>
      </c>
    </row>
    <row r="569" spans="1:12" ht="47.25" outlineLevel="7">
      <c r="A569" s="42" t="s">
        <v>393</v>
      </c>
      <c r="B569" s="42" t="s">
        <v>391</v>
      </c>
      <c r="C569" s="22" t="s">
        <v>392</v>
      </c>
      <c r="D569" s="7">
        <f>6054+4357.2</f>
        <v>10411.200000000001</v>
      </c>
      <c r="E569" s="17"/>
      <c r="F569" s="17">
        <f>SUM(D569:E569)</f>
        <v>10411.200000000001</v>
      </c>
      <c r="G569" s="7">
        <f>6296.1+4531.5</f>
        <v>10827.6</v>
      </c>
      <c r="H569" s="17"/>
      <c r="I569" s="17">
        <f>SUM(G569:H569)</f>
        <v>10827.6</v>
      </c>
      <c r="J569" s="7">
        <f>6548+4712.8</f>
        <v>11260.8</v>
      </c>
      <c r="K569" s="17"/>
      <c r="L569" s="17">
        <f>SUM(J569:K569)</f>
        <v>11260.8</v>
      </c>
    </row>
    <row r="570" spans="1:12" ht="31.5" outlineLevel="7">
      <c r="A570" s="42" t="s">
        <v>393</v>
      </c>
      <c r="B570" s="42" t="s">
        <v>394</v>
      </c>
      <c r="C570" s="22" t="s">
        <v>395</v>
      </c>
      <c r="D570" s="7">
        <f>674.4+70+933.3+20</f>
        <v>1697.6999999999998</v>
      </c>
      <c r="E570" s="17"/>
      <c r="F570" s="17">
        <f>SUM(D570:E570)</f>
        <v>1697.6999999999998</v>
      </c>
      <c r="G570" s="7">
        <f>674.4+70+929.3+20</f>
        <v>1693.6999999999998</v>
      </c>
      <c r="H570" s="17"/>
      <c r="I570" s="17">
        <f>SUM(G570:H570)</f>
        <v>1693.6999999999998</v>
      </c>
      <c r="J570" s="7">
        <f>674.4+70+907.3+20</f>
        <v>1671.6999999999998</v>
      </c>
      <c r="K570" s="17"/>
      <c r="L570" s="17">
        <f>SUM(J570:K570)</f>
        <v>1671.6999999999998</v>
      </c>
    </row>
    <row r="571" spans="1:12" ht="15.75" outlineLevel="3">
      <c r="A571" s="41" t="s">
        <v>404</v>
      </c>
      <c r="B571" s="41"/>
      <c r="C571" s="21" t="s">
        <v>405</v>
      </c>
      <c r="D571" s="16">
        <f t="shared" ref="D571:L571" si="236">D572+D573</f>
        <v>4656.3999999999996</v>
      </c>
      <c r="E571" s="16">
        <f t="shared" si="236"/>
        <v>0</v>
      </c>
      <c r="F571" s="16">
        <f t="shared" si="236"/>
        <v>4656.3999999999996</v>
      </c>
      <c r="G571" s="16">
        <f t="shared" si="236"/>
        <v>4628.3999999999996</v>
      </c>
      <c r="H571" s="16">
        <f t="shared" si="236"/>
        <v>0</v>
      </c>
      <c r="I571" s="16">
        <f t="shared" si="236"/>
        <v>4628.3999999999996</v>
      </c>
      <c r="J571" s="16">
        <f t="shared" si="236"/>
        <v>4628.3999999999996</v>
      </c>
      <c r="K571" s="16">
        <f t="shared" si="236"/>
        <v>0</v>
      </c>
      <c r="L571" s="16">
        <f t="shared" si="236"/>
        <v>4628.3999999999996</v>
      </c>
    </row>
    <row r="572" spans="1:12" ht="47.25" outlineLevel="7">
      <c r="A572" s="42" t="s">
        <v>404</v>
      </c>
      <c r="B572" s="42" t="s">
        <v>391</v>
      </c>
      <c r="C572" s="22" t="s">
        <v>392</v>
      </c>
      <c r="D572" s="7">
        <v>4628.3999999999996</v>
      </c>
      <c r="E572" s="17"/>
      <c r="F572" s="17">
        <f>SUM(D572:E572)</f>
        <v>4628.3999999999996</v>
      </c>
      <c r="G572" s="7">
        <v>4628.3999999999996</v>
      </c>
      <c r="H572" s="17"/>
      <c r="I572" s="17">
        <f>SUM(G572:H572)</f>
        <v>4628.3999999999996</v>
      </c>
      <c r="J572" s="7">
        <v>4628.3999999999996</v>
      </c>
      <c r="K572" s="17"/>
      <c r="L572" s="17">
        <f>SUM(J572:K572)</f>
        <v>4628.3999999999996</v>
      </c>
    </row>
    <row r="573" spans="1:12" ht="31.5" outlineLevel="7">
      <c r="A573" s="42" t="s">
        <v>404</v>
      </c>
      <c r="B573" s="42" t="s">
        <v>394</v>
      </c>
      <c r="C573" s="22" t="s">
        <v>395</v>
      </c>
      <c r="D573" s="7">
        <v>28</v>
      </c>
      <c r="E573" s="17"/>
      <c r="F573" s="17">
        <f>SUM(D573:E573)</f>
        <v>28</v>
      </c>
      <c r="G573" s="7"/>
      <c r="H573" s="17"/>
      <c r="I573" s="17">
        <f>SUM(G573:H573)</f>
        <v>0</v>
      </c>
      <c r="J573" s="7"/>
      <c r="K573" s="17"/>
      <c r="L573" s="17">
        <f>SUM(J573:K573)</f>
        <v>0</v>
      </c>
    </row>
    <row r="574" spans="1:12" ht="31.5" outlineLevel="3">
      <c r="A574" s="41" t="s">
        <v>396</v>
      </c>
      <c r="B574" s="41"/>
      <c r="C574" s="21" t="s">
        <v>397</v>
      </c>
      <c r="D574" s="16">
        <f t="shared" ref="D574:L574" si="237">D575</f>
        <v>144</v>
      </c>
      <c r="E574" s="16">
        <f t="shared" si="237"/>
        <v>0</v>
      </c>
      <c r="F574" s="16">
        <f t="shared" si="237"/>
        <v>144</v>
      </c>
      <c r="G574" s="16">
        <f t="shared" si="237"/>
        <v>130.6</v>
      </c>
      <c r="H574" s="16">
        <f t="shared" si="237"/>
        <v>0</v>
      </c>
      <c r="I574" s="16">
        <f t="shared" si="237"/>
        <v>130.6</v>
      </c>
      <c r="J574" s="16">
        <f t="shared" si="237"/>
        <v>130.6</v>
      </c>
      <c r="K574" s="16">
        <f t="shared" si="237"/>
        <v>0</v>
      </c>
      <c r="L574" s="16">
        <f t="shared" si="237"/>
        <v>130.6</v>
      </c>
    </row>
    <row r="575" spans="1:12" ht="31.5" outlineLevel="7">
      <c r="A575" s="42" t="s">
        <v>396</v>
      </c>
      <c r="B575" s="42" t="s">
        <v>394</v>
      </c>
      <c r="C575" s="22" t="s">
        <v>395</v>
      </c>
      <c r="D575" s="17">
        <f>25+119</f>
        <v>144</v>
      </c>
      <c r="E575" s="17"/>
      <c r="F575" s="17">
        <f>SUM(D575:E575)</f>
        <v>144</v>
      </c>
      <c r="G575" s="17">
        <f>25+105.6</f>
        <v>130.6</v>
      </c>
      <c r="H575" s="17"/>
      <c r="I575" s="17">
        <f>SUM(G575:H575)</f>
        <v>130.6</v>
      </c>
      <c r="J575" s="17">
        <f>25+105.6</f>
        <v>130.6</v>
      </c>
      <c r="K575" s="17"/>
      <c r="L575" s="17">
        <f>SUM(J575:K575)</f>
        <v>130.6</v>
      </c>
    </row>
    <row r="576" spans="1:12" ht="31.5" outlineLevel="2">
      <c r="A576" s="41" t="s">
        <v>398</v>
      </c>
      <c r="B576" s="41"/>
      <c r="C576" s="21" t="s">
        <v>399</v>
      </c>
      <c r="D576" s="16">
        <f>D577+D581+D583+D579+D585+D589+D587</f>
        <v>52278.6</v>
      </c>
      <c r="E576" s="16">
        <f t="shared" ref="E576:L576" si="238">E577+E581+E583+E579+E585+E589+E587</f>
        <v>195000</v>
      </c>
      <c r="F576" s="16">
        <f t="shared" si="238"/>
        <v>247278.6</v>
      </c>
      <c r="G576" s="16">
        <f t="shared" si="238"/>
        <v>60932.9</v>
      </c>
      <c r="H576" s="16">
        <f t="shared" si="238"/>
        <v>45000</v>
      </c>
      <c r="I576" s="16">
        <f t="shared" si="238"/>
        <v>105932.9</v>
      </c>
      <c r="J576" s="16">
        <f t="shared" si="238"/>
        <v>138439.53999999998</v>
      </c>
      <c r="K576" s="16">
        <f t="shared" si="238"/>
        <v>0</v>
      </c>
      <c r="L576" s="16">
        <f t="shared" si="238"/>
        <v>138439.53999999998</v>
      </c>
    </row>
    <row r="577" spans="1:12" ht="32.25" customHeight="1" outlineLevel="3">
      <c r="A577" s="41" t="s">
        <v>400</v>
      </c>
      <c r="B577" s="41"/>
      <c r="C577" s="21" t="s">
        <v>401</v>
      </c>
      <c r="D577" s="16">
        <f t="shared" ref="D577:L577" si="239">D578</f>
        <v>1095</v>
      </c>
      <c r="E577" s="16">
        <f t="shared" si="239"/>
        <v>0</v>
      </c>
      <c r="F577" s="16">
        <f t="shared" si="239"/>
        <v>1095</v>
      </c>
      <c r="G577" s="16">
        <f t="shared" si="239"/>
        <v>1095</v>
      </c>
      <c r="H577" s="16">
        <f t="shared" si="239"/>
        <v>0</v>
      </c>
      <c r="I577" s="16">
        <f t="shared" si="239"/>
        <v>1095</v>
      </c>
      <c r="J577" s="16">
        <f t="shared" si="239"/>
        <v>1095</v>
      </c>
      <c r="K577" s="16">
        <f t="shared" si="239"/>
        <v>0</v>
      </c>
      <c r="L577" s="16">
        <f t="shared" si="239"/>
        <v>1095</v>
      </c>
    </row>
    <row r="578" spans="1:12" ht="31.5" outlineLevel="7">
      <c r="A578" s="42" t="s">
        <v>400</v>
      </c>
      <c r="B578" s="42" t="s">
        <v>394</v>
      </c>
      <c r="C578" s="22" t="s">
        <v>395</v>
      </c>
      <c r="D578" s="17">
        <f>42+1053</f>
        <v>1095</v>
      </c>
      <c r="E578" s="17"/>
      <c r="F578" s="17">
        <f>SUM(D578:E578)</f>
        <v>1095</v>
      </c>
      <c r="G578" s="17">
        <f>42+1053</f>
        <v>1095</v>
      </c>
      <c r="H578" s="17"/>
      <c r="I578" s="17">
        <f>SUM(G578:H578)</f>
        <v>1095</v>
      </c>
      <c r="J578" s="17">
        <f>42+1053</f>
        <v>1095</v>
      </c>
      <c r="K578" s="17"/>
      <c r="L578" s="17">
        <f>SUM(J578:K578)</f>
        <v>1095</v>
      </c>
    </row>
    <row r="579" spans="1:12" ht="15.75" outlineLevel="7">
      <c r="A579" s="41" t="s">
        <v>435</v>
      </c>
      <c r="B579" s="41"/>
      <c r="C579" s="21" t="s">
        <v>848</v>
      </c>
      <c r="D579" s="16">
        <f t="shared" ref="D579:L579" si="240">D580</f>
        <v>10000</v>
      </c>
      <c r="E579" s="16">
        <f t="shared" si="240"/>
        <v>0</v>
      </c>
      <c r="F579" s="16">
        <f t="shared" si="240"/>
        <v>10000</v>
      </c>
      <c r="G579" s="16">
        <f t="shared" si="240"/>
        <v>1000</v>
      </c>
      <c r="H579" s="16">
        <f t="shared" si="240"/>
        <v>0</v>
      </c>
      <c r="I579" s="16">
        <f t="shared" si="240"/>
        <v>1000</v>
      </c>
      <c r="J579" s="16">
        <f t="shared" si="240"/>
        <v>1000</v>
      </c>
      <c r="K579" s="16">
        <f t="shared" si="240"/>
        <v>0</v>
      </c>
      <c r="L579" s="16">
        <f t="shared" si="240"/>
        <v>1000</v>
      </c>
    </row>
    <row r="580" spans="1:12" ht="15.75" outlineLevel="7">
      <c r="A580" s="42" t="s">
        <v>435</v>
      </c>
      <c r="B580" s="42" t="s">
        <v>402</v>
      </c>
      <c r="C580" s="22" t="s">
        <v>403</v>
      </c>
      <c r="D580" s="17">
        <v>10000</v>
      </c>
      <c r="E580" s="17"/>
      <c r="F580" s="17">
        <f>SUM(D580:E580)</f>
        <v>10000</v>
      </c>
      <c r="G580" s="17">
        <v>1000</v>
      </c>
      <c r="H580" s="17"/>
      <c r="I580" s="17">
        <f>SUM(G580:H580)</f>
        <v>1000</v>
      </c>
      <c r="J580" s="17">
        <v>1000</v>
      </c>
      <c r="K580" s="17"/>
      <c r="L580" s="17">
        <f>SUM(J580:K580)</f>
        <v>1000</v>
      </c>
    </row>
    <row r="581" spans="1:12" ht="47.25" outlineLevel="3">
      <c r="A581" s="41" t="s">
        <v>787</v>
      </c>
      <c r="B581" s="41"/>
      <c r="C581" s="21" t="s">
        <v>10</v>
      </c>
      <c r="D581" s="16">
        <f t="shared" ref="D581:L581" si="241">D582</f>
        <v>40633.5</v>
      </c>
      <c r="E581" s="16">
        <f t="shared" si="241"/>
        <v>0</v>
      </c>
      <c r="F581" s="16">
        <f t="shared" si="241"/>
        <v>40633.5</v>
      </c>
      <c r="G581" s="16">
        <f t="shared" si="241"/>
        <v>10650</v>
      </c>
      <c r="H581" s="16">
        <f t="shared" si="241"/>
        <v>0</v>
      </c>
      <c r="I581" s="16">
        <f t="shared" si="241"/>
        <v>10650</v>
      </c>
      <c r="J581" s="16">
        <f t="shared" si="241"/>
        <v>20326</v>
      </c>
      <c r="K581" s="16">
        <f t="shared" si="241"/>
        <v>0</v>
      </c>
      <c r="L581" s="16">
        <f t="shared" si="241"/>
        <v>20326</v>
      </c>
    </row>
    <row r="582" spans="1:12" ht="15.75" outlineLevel="7">
      <c r="A582" s="42" t="s">
        <v>787</v>
      </c>
      <c r="B582" s="42" t="s">
        <v>402</v>
      </c>
      <c r="C582" s="22" t="s">
        <v>403</v>
      </c>
      <c r="D582" s="17">
        <v>40633.5</v>
      </c>
      <c r="E582" s="17"/>
      <c r="F582" s="17">
        <f>SUM(D582:E582)</f>
        <v>40633.5</v>
      </c>
      <c r="G582" s="7">
        <v>10650</v>
      </c>
      <c r="H582" s="17"/>
      <c r="I582" s="17">
        <f>SUM(G582:H582)</f>
        <v>10650</v>
      </c>
      <c r="J582" s="7">
        <v>20326</v>
      </c>
      <c r="K582" s="17"/>
      <c r="L582" s="17">
        <f>SUM(J582:K582)</f>
        <v>20326</v>
      </c>
    </row>
    <row r="583" spans="1:12" ht="15.75" outlineLevel="3">
      <c r="A583" s="41" t="s">
        <v>788</v>
      </c>
      <c r="B583" s="41"/>
      <c r="C583" s="21" t="s">
        <v>789</v>
      </c>
      <c r="D583" s="16"/>
      <c r="E583" s="16"/>
      <c r="F583" s="16"/>
      <c r="G583" s="16">
        <f t="shared" ref="G583:L583" si="242">G584</f>
        <v>48187.9</v>
      </c>
      <c r="H583" s="6">
        <f t="shared" si="242"/>
        <v>0</v>
      </c>
      <c r="I583" s="6">
        <f t="shared" si="242"/>
        <v>48187.9</v>
      </c>
      <c r="J583" s="6">
        <f t="shared" si="242"/>
        <v>100259.54</v>
      </c>
      <c r="K583" s="6">
        <f t="shared" si="242"/>
        <v>0</v>
      </c>
      <c r="L583" s="6">
        <f t="shared" si="242"/>
        <v>100259.54</v>
      </c>
    </row>
    <row r="584" spans="1:12" ht="15.75" outlineLevel="7">
      <c r="A584" s="42" t="s">
        <v>788</v>
      </c>
      <c r="B584" s="42" t="s">
        <v>402</v>
      </c>
      <c r="C584" s="22" t="s">
        <v>403</v>
      </c>
      <c r="D584" s="17"/>
      <c r="E584" s="17"/>
      <c r="F584" s="17"/>
      <c r="G584" s="7">
        <v>48187.9</v>
      </c>
      <c r="H584" s="17"/>
      <c r="I584" s="17">
        <f>SUM(G584:H584)</f>
        <v>48187.9</v>
      </c>
      <c r="J584" s="7">
        <v>100259.54</v>
      </c>
      <c r="K584" s="17"/>
      <c r="L584" s="17">
        <f>SUM(J584:K584)</f>
        <v>100259.54</v>
      </c>
    </row>
    <row r="585" spans="1:12" ht="31.5" customHeight="1" outlineLevel="7">
      <c r="A585" s="163" t="s">
        <v>842</v>
      </c>
      <c r="B585" s="163"/>
      <c r="C585" s="164" t="s">
        <v>372</v>
      </c>
      <c r="D585" s="6"/>
      <c r="E585" s="171">
        <f>E586</f>
        <v>60000</v>
      </c>
      <c r="F585" s="171">
        <f>F586</f>
        <v>60000</v>
      </c>
      <c r="G585" s="6"/>
      <c r="H585" s="6">
        <f t="shared" ref="H585:L587" si="243">H586</f>
        <v>0</v>
      </c>
      <c r="I585" s="6">
        <f t="shared" si="243"/>
        <v>0</v>
      </c>
      <c r="J585" s="6">
        <f t="shared" si="243"/>
        <v>5000</v>
      </c>
      <c r="K585" s="6">
        <f t="shared" si="243"/>
        <v>0</v>
      </c>
      <c r="L585" s="6">
        <f t="shared" si="243"/>
        <v>5000</v>
      </c>
    </row>
    <row r="586" spans="1:12" ht="16.5" customHeight="1" outlineLevel="7">
      <c r="A586" s="44" t="s">
        <v>842</v>
      </c>
      <c r="B586" s="44" t="s">
        <v>402</v>
      </c>
      <c r="C586" s="11" t="s">
        <v>403</v>
      </c>
      <c r="D586" s="7"/>
      <c r="E586" s="161">
        <v>60000</v>
      </c>
      <c r="F586" s="161">
        <f>SUM(D586:E586)</f>
        <v>60000</v>
      </c>
      <c r="G586" s="7"/>
      <c r="H586" s="17"/>
      <c r="I586" s="17">
        <f>SUM(G586:H586)</f>
        <v>0</v>
      </c>
      <c r="J586" s="7">
        <v>5000</v>
      </c>
      <c r="K586" s="17"/>
      <c r="L586" s="17">
        <f>SUM(J586:K586)</f>
        <v>5000</v>
      </c>
    </row>
    <row r="587" spans="1:12" ht="32.25" customHeight="1" outlineLevel="7">
      <c r="A587" s="163" t="s">
        <v>842</v>
      </c>
      <c r="B587" s="163"/>
      <c r="C587" s="164" t="s">
        <v>318</v>
      </c>
      <c r="D587" s="6"/>
      <c r="E587" s="171">
        <f>E588</f>
        <v>135000</v>
      </c>
      <c r="F587" s="171">
        <f>F588</f>
        <v>135000</v>
      </c>
      <c r="G587" s="6"/>
      <c r="H587" s="171">
        <f>H588</f>
        <v>45000</v>
      </c>
      <c r="I587" s="171">
        <f>I588</f>
        <v>45000</v>
      </c>
      <c r="J587" s="6">
        <f t="shared" si="243"/>
        <v>0</v>
      </c>
      <c r="K587" s="6">
        <f t="shared" si="243"/>
        <v>0</v>
      </c>
      <c r="L587" s="6">
        <f t="shared" si="243"/>
        <v>0</v>
      </c>
    </row>
    <row r="588" spans="1:12" ht="16.5" customHeight="1" outlineLevel="7">
      <c r="A588" s="44" t="s">
        <v>842</v>
      </c>
      <c r="B588" s="44" t="s">
        <v>402</v>
      </c>
      <c r="C588" s="11" t="s">
        <v>403</v>
      </c>
      <c r="D588" s="7"/>
      <c r="E588" s="161">
        <v>135000</v>
      </c>
      <c r="F588" s="161">
        <f>SUM(D588:E588)</f>
        <v>135000</v>
      </c>
      <c r="G588" s="7"/>
      <c r="H588" s="161">
        <v>45000</v>
      </c>
      <c r="I588" s="161">
        <f>SUM(G588:H588)</f>
        <v>45000</v>
      </c>
      <c r="J588" s="7"/>
      <c r="K588" s="17"/>
      <c r="L588" s="17">
        <f>SUM(J588:K588)</f>
        <v>0</v>
      </c>
    </row>
    <row r="589" spans="1:12" ht="16.5" customHeight="1" outlineLevel="7">
      <c r="A589" s="43" t="s">
        <v>116</v>
      </c>
      <c r="B589" s="43"/>
      <c r="C589" s="10" t="s">
        <v>156</v>
      </c>
      <c r="D589" s="6">
        <f t="shared" ref="D589:L589" si="244">D590</f>
        <v>550.1</v>
      </c>
      <c r="E589" s="6">
        <f t="shared" si="244"/>
        <v>0</v>
      </c>
      <c r="F589" s="6">
        <f t="shared" si="244"/>
        <v>550.1</v>
      </c>
      <c r="G589" s="6"/>
      <c r="H589" s="6">
        <f t="shared" si="244"/>
        <v>0</v>
      </c>
      <c r="I589" s="6">
        <f t="shared" si="244"/>
        <v>0</v>
      </c>
      <c r="J589" s="6">
        <f t="shared" si="244"/>
        <v>10759</v>
      </c>
      <c r="K589" s="6">
        <f t="shared" si="244"/>
        <v>0</v>
      </c>
      <c r="L589" s="6">
        <f t="shared" si="244"/>
        <v>10759</v>
      </c>
    </row>
    <row r="590" spans="1:12" ht="16.5" customHeight="1" outlineLevel="7">
      <c r="A590" s="44" t="s">
        <v>116</v>
      </c>
      <c r="B590" s="44" t="s">
        <v>402</v>
      </c>
      <c r="C590" s="11" t="s">
        <v>403</v>
      </c>
      <c r="D590" s="7">
        <v>550.1</v>
      </c>
      <c r="E590" s="17"/>
      <c r="F590" s="17">
        <f>SUM(D590:E590)</f>
        <v>550.1</v>
      </c>
      <c r="G590" s="7"/>
      <c r="H590" s="17"/>
      <c r="I590" s="17">
        <f>SUM(G590:H590)</f>
        <v>0</v>
      </c>
      <c r="J590" s="7">
        <v>10759</v>
      </c>
      <c r="K590" s="17"/>
      <c r="L590" s="17">
        <f>SUM(J590:K590)</f>
        <v>10759</v>
      </c>
    </row>
    <row r="591" spans="1:12" ht="15.75">
      <c r="A591" s="46"/>
      <c r="B591" s="46"/>
      <c r="C591" s="72" t="s">
        <v>972</v>
      </c>
      <c r="D591" s="73">
        <f t="shared" ref="D591:L591" si="245">D576+D563</f>
        <v>75458.399999999994</v>
      </c>
      <c r="E591" s="73">
        <f t="shared" si="245"/>
        <v>195000</v>
      </c>
      <c r="F591" s="73">
        <f t="shared" si="245"/>
        <v>270458.40000000002</v>
      </c>
      <c r="G591" s="73">
        <f t="shared" si="245"/>
        <v>84734.7</v>
      </c>
      <c r="H591" s="73">
        <f t="shared" si="245"/>
        <v>45000</v>
      </c>
      <c r="I591" s="73">
        <f t="shared" si="245"/>
        <v>129734.69999999998</v>
      </c>
      <c r="J591" s="73">
        <f t="shared" si="245"/>
        <v>163437.93999999997</v>
      </c>
      <c r="K591" s="73">
        <f t="shared" si="245"/>
        <v>0</v>
      </c>
      <c r="L591" s="73">
        <f t="shared" si="245"/>
        <v>163437.93999999997</v>
      </c>
    </row>
    <row r="592" spans="1:12" ht="15.75">
      <c r="A592" s="224" t="s">
        <v>795</v>
      </c>
      <c r="B592" s="225"/>
      <c r="C592" s="226"/>
      <c r="D592" s="73">
        <f t="shared" ref="D592:L592" si="246">D591+D561</f>
        <v>4784940.2999732438</v>
      </c>
      <c r="E592" s="73">
        <f t="shared" si="246"/>
        <v>223284.16597999999</v>
      </c>
      <c r="F592" s="73">
        <f t="shared" si="246"/>
        <v>5008224.465953243</v>
      </c>
      <c r="G592" s="73">
        <f t="shared" si="246"/>
        <v>3584485.0216240548</v>
      </c>
      <c r="H592" s="73">
        <f t="shared" si="246"/>
        <v>44949.7</v>
      </c>
      <c r="I592" s="73">
        <f t="shared" si="246"/>
        <v>3629434.7216240545</v>
      </c>
      <c r="J592" s="73">
        <f t="shared" si="246"/>
        <v>3537167.1593348649</v>
      </c>
      <c r="K592" s="73">
        <f t="shared" si="246"/>
        <v>324.09999999999997</v>
      </c>
      <c r="L592" s="73">
        <f t="shared" si="246"/>
        <v>3537491.259334865</v>
      </c>
    </row>
    <row r="593" spans="3:12">
      <c r="D593" s="98"/>
      <c r="F593" s="98"/>
      <c r="G593" s="98"/>
      <c r="H593" s="98"/>
      <c r="I593" s="98"/>
      <c r="J593" s="98"/>
      <c r="K593" s="98"/>
      <c r="L593" s="98"/>
    </row>
    <row r="594" spans="3:12" hidden="1">
      <c r="D594" s="98"/>
      <c r="E594" s="98"/>
      <c r="F594" s="98"/>
      <c r="G594" s="98"/>
      <c r="H594" s="98"/>
      <c r="I594" s="98"/>
      <c r="J594" s="98"/>
      <c r="K594" s="98"/>
      <c r="L594" s="98"/>
    </row>
    <row r="595" spans="3:12" hidden="1">
      <c r="C595" s="184" t="s">
        <v>324</v>
      </c>
      <c r="E595" s="185">
        <f>E586+E459+E445+E422+E418+E398+E323+E307+E295</f>
        <v>83425.751029999985</v>
      </c>
      <c r="H595" s="185">
        <f>H586+H459+H445+H422+H418+H398+H323+H307+H295</f>
        <v>0</v>
      </c>
      <c r="K595" s="185">
        <f>K586+K459+K445+K422+K418+K398+K323+K307+K295</f>
        <v>0</v>
      </c>
    </row>
    <row r="596" spans="3:12" hidden="1">
      <c r="C596" s="186" t="s">
        <v>325</v>
      </c>
      <c r="E596" s="187">
        <f ca="1">E592-'Дх '!D51</f>
        <v>83425.765979999967</v>
      </c>
      <c r="H596" s="187">
        <f ca="1">H592-'Дх '!G51</f>
        <v>0</v>
      </c>
      <c r="K596" s="187">
        <f ca="1">K592-'Дх '!J51</f>
        <v>0</v>
      </c>
    </row>
  </sheetData>
  <mergeCells count="4">
    <mergeCell ref="A6:L6"/>
    <mergeCell ref="A1:B1"/>
    <mergeCell ref="A592:C592"/>
    <mergeCell ref="A7:J7"/>
  </mergeCells>
  <phoneticPr fontId="0" type="noConversion"/>
  <pageMargins left="0.98425196850393704" right="0.39370078740157483" top="0.39370078740157483" bottom="0.39370078740157483" header="0.31496062992125984" footer="0.31496062992125984"/>
  <pageSetup paperSize="9" scale="57" fitToHeight="0" orientation="portrait" r:id="rId1"/>
  <headerFooter differentFirst="1">
    <oddHeader xml:space="preserve">&amp;C&amp;P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1088"/>
  <sheetViews>
    <sheetView showGridLines="0" zoomScale="80" zoomScaleNormal="80" workbookViewId="0">
      <pane ySplit="11" topLeftCell="A920" activePane="bottomLeft" state="frozen"/>
      <selection activeCell="A94" sqref="A94"/>
      <selection pane="bottomLeft" activeCell="H4" sqref="H4"/>
    </sheetView>
  </sheetViews>
  <sheetFormatPr defaultRowHeight="12.75" outlineLevelRow="7"/>
  <cols>
    <col min="1" max="1" width="10.85546875" style="49" customWidth="1"/>
    <col min="2" max="2" width="13.140625" style="49" customWidth="1"/>
    <col min="3" max="3" width="17.85546875" style="49" customWidth="1"/>
    <col min="4" max="4" width="10.28515625" style="49" customWidth="1"/>
    <col min="5" max="5" width="99.5703125" style="54" customWidth="1"/>
    <col min="6" max="7" width="18.140625" style="58" hidden="1" customWidth="1"/>
    <col min="8" max="8" width="18.140625" style="58" customWidth="1"/>
    <col min="9" max="10" width="17.85546875" style="58" hidden="1" customWidth="1"/>
    <col min="11" max="11" width="17.85546875" style="58" customWidth="1"/>
    <col min="12" max="12" width="17.28515625" style="58" hidden="1" customWidth="1"/>
    <col min="13" max="13" width="17.85546875" style="58" hidden="1" customWidth="1"/>
    <col min="14" max="14" width="17.85546875" style="58" customWidth="1"/>
    <col min="15" max="16384" width="9.140625" style="58"/>
  </cols>
  <sheetData>
    <row r="1" spans="1:14" s="56" customFormat="1" ht="15.75" customHeight="1">
      <c r="A1" s="227"/>
      <c r="B1" s="227"/>
      <c r="C1" s="227"/>
      <c r="D1" s="227"/>
      <c r="E1" s="50"/>
      <c r="H1" s="188" t="s">
        <v>326</v>
      </c>
      <c r="I1" s="150"/>
      <c r="J1" s="150"/>
      <c r="L1" s="151"/>
      <c r="N1" s="150"/>
    </row>
    <row r="2" spans="1:14" s="56" customFormat="1" ht="15.75">
      <c r="A2" s="144"/>
      <c r="B2" s="144"/>
      <c r="C2" s="144"/>
      <c r="D2" s="144"/>
      <c r="E2" s="50"/>
      <c r="H2" s="2" t="s">
        <v>843</v>
      </c>
      <c r="I2" s="2"/>
      <c r="J2" s="2"/>
      <c r="N2" s="2"/>
    </row>
    <row r="3" spans="1:14" s="56" customFormat="1" ht="15.75">
      <c r="A3" s="144"/>
      <c r="B3" s="144"/>
      <c r="C3" s="144"/>
      <c r="D3" s="144"/>
      <c r="E3" s="50"/>
      <c r="H3" s="3" t="s">
        <v>844</v>
      </c>
      <c r="I3" s="3"/>
      <c r="J3" s="3"/>
      <c r="N3" s="3"/>
    </row>
    <row r="4" spans="1:14" s="56" customFormat="1" ht="15.75">
      <c r="A4" s="144"/>
      <c r="B4" s="144"/>
      <c r="C4" s="144"/>
      <c r="D4" s="144"/>
      <c r="E4" s="50"/>
      <c r="H4" s="3" t="s">
        <v>384</v>
      </c>
      <c r="I4" s="3"/>
      <c r="J4" s="3"/>
      <c r="N4" s="3"/>
    </row>
    <row r="5" spans="1:14" s="56" customFormat="1" ht="15.75">
      <c r="A5" s="144"/>
      <c r="B5" s="144"/>
      <c r="C5" s="144"/>
      <c r="D5" s="144"/>
      <c r="E5" s="50"/>
      <c r="I5" s="3"/>
      <c r="J5" s="3"/>
      <c r="K5" s="3"/>
      <c r="M5" s="3"/>
      <c r="N5" s="3"/>
    </row>
    <row r="6" spans="1:14" s="56" customFormat="1" ht="15.75" customHeight="1">
      <c r="A6" s="231" t="s">
        <v>106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</row>
    <row r="7" spans="1:14" s="56" customFormat="1" ht="15.75">
      <c r="A7" s="231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</row>
    <row r="8" spans="1:14" s="56" customFormat="1" ht="15.75">
      <c r="A8" s="228"/>
      <c r="B8" s="228"/>
      <c r="C8" s="228"/>
      <c r="D8" s="228"/>
      <c r="E8" s="50"/>
      <c r="L8" s="90"/>
      <c r="N8" s="90" t="s">
        <v>107</v>
      </c>
    </row>
    <row r="9" spans="1:14" s="56" customFormat="1" ht="30" customHeight="1">
      <c r="A9" s="229" t="s">
        <v>849</v>
      </c>
      <c r="B9" s="230" t="s">
        <v>850</v>
      </c>
      <c r="C9" s="230"/>
      <c r="D9" s="230"/>
      <c r="E9" s="238" t="s">
        <v>790</v>
      </c>
      <c r="F9" s="232" t="s">
        <v>329</v>
      </c>
      <c r="G9" s="232" t="s">
        <v>308</v>
      </c>
      <c r="H9" s="232" t="s">
        <v>373</v>
      </c>
      <c r="I9" s="232" t="s">
        <v>328</v>
      </c>
      <c r="J9" s="232" t="s">
        <v>308</v>
      </c>
      <c r="K9" s="232" t="s">
        <v>374</v>
      </c>
      <c r="L9" s="237" t="s">
        <v>327</v>
      </c>
      <c r="M9" s="232" t="s">
        <v>308</v>
      </c>
      <c r="N9" s="232" t="s">
        <v>375</v>
      </c>
    </row>
    <row r="10" spans="1:14" s="57" customFormat="1" ht="28.5">
      <c r="A10" s="229"/>
      <c r="B10" s="145" t="s">
        <v>851</v>
      </c>
      <c r="C10" s="5" t="s">
        <v>833</v>
      </c>
      <c r="D10" s="5" t="s">
        <v>834</v>
      </c>
      <c r="E10" s="238"/>
      <c r="F10" s="233"/>
      <c r="G10" s="233"/>
      <c r="H10" s="233"/>
      <c r="I10" s="233"/>
      <c r="J10" s="233"/>
      <c r="K10" s="233"/>
      <c r="L10" s="237"/>
      <c r="M10" s="233"/>
      <c r="N10" s="233"/>
    </row>
    <row r="11" spans="1:14" s="57" customFormat="1" ht="14.25">
      <c r="A11" s="4" t="s">
        <v>791</v>
      </c>
      <c r="B11" s="4" t="s">
        <v>792</v>
      </c>
      <c r="C11" s="4" t="s">
        <v>852</v>
      </c>
      <c r="D11" s="4" t="s">
        <v>793</v>
      </c>
      <c r="E11" s="205">
        <v>5</v>
      </c>
      <c r="F11" s="212" t="s">
        <v>370</v>
      </c>
      <c r="G11" s="212" t="s">
        <v>371</v>
      </c>
      <c r="H11" s="4" t="s">
        <v>794</v>
      </c>
      <c r="I11" s="212" t="s">
        <v>376</v>
      </c>
      <c r="J11" s="212" t="s">
        <v>377</v>
      </c>
      <c r="K11" s="4" t="s">
        <v>299</v>
      </c>
      <c r="L11" s="212" t="s">
        <v>378</v>
      </c>
      <c r="M11" s="212" t="s">
        <v>379</v>
      </c>
      <c r="N11" s="4" t="s">
        <v>300</v>
      </c>
    </row>
    <row r="12" spans="1:14" ht="31.5">
      <c r="A12" s="43" t="s">
        <v>853</v>
      </c>
      <c r="B12" s="43"/>
      <c r="C12" s="43"/>
      <c r="D12" s="43"/>
      <c r="E12" s="10" t="s">
        <v>854</v>
      </c>
      <c r="F12" s="6">
        <f t="shared" ref="F12:N12" si="0">F13+F27</f>
        <v>9253</v>
      </c>
      <c r="G12" s="6">
        <f t="shared" si="0"/>
        <v>0</v>
      </c>
      <c r="H12" s="6">
        <f t="shared" si="0"/>
        <v>9253</v>
      </c>
      <c r="I12" s="6">
        <f t="shared" si="0"/>
        <v>9590.6</v>
      </c>
      <c r="J12" s="6">
        <f t="shared" si="0"/>
        <v>0</v>
      </c>
      <c r="K12" s="6">
        <f t="shared" si="0"/>
        <v>9590.6</v>
      </c>
      <c r="L12" s="6">
        <f t="shared" si="0"/>
        <v>9941.7999999999993</v>
      </c>
      <c r="M12" s="6">
        <f t="shared" si="0"/>
        <v>0</v>
      </c>
      <c r="N12" s="6">
        <f t="shared" si="0"/>
        <v>9941.7999999999993</v>
      </c>
    </row>
    <row r="13" spans="1:14" ht="15.75">
      <c r="A13" s="43" t="s">
        <v>853</v>
      </c>
      <c r="B13" s="43" t="s">
        <v>855</v>
      </c>
      <c r="C13" s="43"/>
      <c r="D13" s="43"/>
      <c r="E13" s="51" t="s">
        <v>856</v>
      </c>
      <c r="F13" s="6">
        <f t="shared" ref="F13:N13" si="1">F14+F23</f>
        <v>9183</v>
      </c>
      <c r="G13" s="6">
        <f t="shared" si="1"/>
        <v>0</v>
      </c>
      <c r="H13" s="6">
        <f t="shared" si="1"/>
        <v>9183</v>
      </c>
      <c r="I13" s="6">
        <f t="shared" si="1"/>
        <v>9520.6</v>
      </c>
      <c r="J13" s="6">
        <f t="shared" si="1"/>
        <v>0</v>
      </c>
      <c r="K13" s="6">
        <f t="shared" si="1"/>
        <v>9520.6</v>
      </c>
      <c r="L13" s="6">
        <f t="shared" si="1"/>
        <v>9871.7999999999993</v>
      </c>
      <c r="M13" s="6">
        <f t="shared" si="1"/>
        <v>0</v>
      </c>
      <c r="N13" s="6">
        <f t="shared" si="1"/>
        <v>9871.7999999999993</v>
      </c>
    </row>
    <row r="14" spans="1:14" ht="31.5" outlineLevel="1">
      <c r="A14" s="43" t="s">
        <v>853</v>
      </c>
      <c r="B14" s="43" t="s">
        <v>857</v>
      </c>
      <c r="C14" s="43"/>
      <c r="D14" s="43"/>
      <c r="E14" s="10" t="s">
        <v>858</v>
      </c>
      <c r="F14" s="6">
        <f t="shared" ref="F14:N14" si="2">F15</f>
        <v>9141</v>
      </c>
      <c r="G14" s="6">
        <f t="shared" si="2"/>
        <v>0</v>
      </c>
      <c r="H14" s="6">
        <f t="shared" si="2"/>
        <v>9141</v>
      </c>
      <c r="I14" s="6">
        <f t="shared" si="2"/>
        <v>9478.6</v>
      </c>
      <c r="J14" s="6">
        <f t="shared" si="2"/>
        <v>0</v>
      </c>
      <c r="K14" s="6">
        <f t="shared" si="2"/>
        <v>9478.6</v>
      </c>
      <c r="L14" s="6">
        <f t="shared" si="2"/>
        <v>9829.7999999999993</v>
      </c>
      <c r="M14" s="6">
        <f t="shared" si="2"/>
        <v>0</v>
      </c>
      <c r="N14" s="6">
        <f t="shared" si="2"/>
        <v>9829.7999999999993</v>
      </c>
    </row>
    <row r="15" spans="1:14" ht="15.75" outlineLevel="2">
      <c r="A15" s="43" t="s">
        <v>853</v>
      </c>
      <c r="B15" s="43" t="s">
        <v>857</v>
      </c>
      <c r="C15" s="43" t="s">
        <v>387</v>
      </c>
      <c r="D15" s="43"/>
      <c r="E15" s="10" t="s">
        <v>388</v>
      </c>
      <c r="F15" s="6">
        <f t="shared" ref="F15:N15" si="3">F16+F18+F21</f>
        <v>9141</v>
      </c>
      <c r="G15" s="6">
        <f t="shared" si="3"/>
        <v>0</v>
      </c>
      <c r="H15" s="6">
        <f t="shared" si="3"/>
        <v>9141</v>
      </c>
      <c r="I15" s="6">
        <f t="shared" si="3"/>
        <v>9478.6</v>
      </c>
      <c r="J15" s="6">
        <f t="shared" si="3"/>
        <v>0</v>
      </c>
      <c r="K15" s="6">
        <f t="shared" si="3"/>
        <v>9478.6</v>
      </c>
      <c r="L15" s="6">
        <f t="shared" si="3"/>
        <v>9829.7999999999993</v>
      </c>
      <c r="M15" s="6">
        <f t="shared" si="3"/>
        <v>0</v>
      </c>
      <c r="N15" s="6">
        <f t="shared" si="3"/>
        <v>9829.7999999999993</v>
      </c>
    </row>
    <row r="16" spans="1:14" ht="15.75" outlineLevel="3">
      <c r="A16" s="43" t="s">
        <v>853</v>
      </c>
      <c r="B16" s="43" t="s">
        <v>857</v>
      </c>
      <c r="C16" s="43" t="s">
        <v>389</v>
      </c>
      <c r="D16" s="43"/>
      <c r="E16" s="10" t="s">
        <v>390</v>
      </c>
      <c r="F16" s="6">
        <f t="shared" ref="F16:N16" si="4">F17</f>
        <v>2387.6</v>
      </c>
      <c r="G16" s="6">
        <f t="shared" si="4"/>
        <v>0</v>
      </c>
      <c r="H16" s="6">
        <f t="shared" si="4"/>
        <v>2387.6</v>
      </c>
      <c r="I16" s="6">
        <f t="shared" si="4"/>
        <v>2483.1</v>
      </c>
      <c r="J16" s="6">
        <f t="shared" si="4"/>
        <v>0</v>
      </c>
      <c r="K16" s="6">
        <f t="shared" si="4"/>
        <v>2483.1</v>
      </c>
      <c r="L16" s="6">
        <f t="shared" si="4"/>
        <v>2582.4</v>
      </c>
      <c r="M16" s="6">
        <f t="shared" si="4"/>
        <v>0</v>
      </c>
      <c r="N16" s="6">
        <f t="shared" si="4"/>
        <v>2582.4</v>
      </c>
    </row>
    <row r="17" spans="1:14" ht="47.25" outlineLevel="7">
      <c r="A17" s="44" t="s">
        <v>853</v>
      </c>
      <c r="B17" s="44" t="s">
        <v>857</v>
      </c>
      <c r="C17" s="44" t="s">
        <v>389</v>
      </c>
      <c r="D17" s="44" t="s">
        <v>391</v>
      </c>
      <c r="E17" s="11" t="s">
        <v>392</v>
      </c>
      <c r="F17" s="7">
        <v>2387.6</v>
      </c>
      <c r="G17" s="7"/>
      <c r="H17" s="7">
        <f>SUM(F17:G17)</f>
        <v>2387.6</v>
      </c>
      <c r="I17" s="7">
        <v>2483.1</v>
      </c>
      <c r="J17" s="7"/>
      <c r="K17" s="7">
        <f>SUM(I17:J17)</f>
        <v>2483.1</v>
      </c>
      <c r="L17" s="7">
        <v>2582.4</v>
      </c>
      <c r="M17" s="7"/>
      <c r="N17" s="7">
        <f>SUM(L17:M17)</f>
        <v>2582.4</v>
      </c>
    </row>
    <row r="18" spans="1:14" ht="15.75" outlineLevel="3">
      <c r="A18" s="43" t="s">
        <v>853</v>
      </c>
      <c r="B18" s="43" t="s">
        <v>857</v>
      </c>
      <c r="C18" s="43" t="s">
        <v>393</v>
      </c>
      <c r="D18" s="43"/>
      <c r="E18" s="10" t="s">
        <v>424</v>
      </c>
      <c r="F18" s="6">
        <f t="shared" ref="F18:N18" si="5">F19+F20</f>
        <v>6728.4</v>
      </c>
      <c r="G18" s="6">
        <f t="shared" si="5"/>
        <v>0</v>
      </c>
      <c r="H18" s="6">
        <f t="shared" si="5"/>
        <v>6728.4</v>
      </c>
      <c r="I18" s="6">
        <f t="shared" si="5"/>
        <v>6970.5</v>
      </c>
      <c r="J18" s="6">
        <f t="shared" si="5"/>
        <v>0</v>
      </c>
      <c r="K18" s="6">
        <f t="shared" si="5"/>
        <v>6970.5</v>
      </c>
      <c r="L18" s="6">
        <f t="shared" si="5"/>
        <v>7222.4</v>
      </c>
      <c r="M18" s="6">
        <f t="shared" si="5"/>
        <v>0</v>
      </c>
      <c r="N18" s="6">
        <f t="shared" si="5"/>
        <v>7222.4</v>
      </c>
    </row>
    <row r="19" spans="1:14" ht="47.25" outlineLevel="7">
      <c r="A19" s="44" t="s">
        <v>853</v>
      </c>
      <c r="B19" s="44" t="s">
        <v>857</v>
      </c>
      <c r="C19" s="44" t="s">
        <v>393</v>
      </c>
      <c r="D19" s="44" t="s">
        <v>391</v>
      </c>
      <c r="E19" s="11" t="s">
        <v>392</v>
      </c>
      <c r="F19" s="7">
        <v>6054</v>
      </c>
      <c r="G19" s="7"/>
      <c r="H19" s="7">
        <f>SUM(F19:G19)</f>
        <v>6054</v>
      </c>
      <c r="I19" s="7">
        <v>6296.1</v>
      </c>
      <c r="J19" s="7"/>
      <c r="K19" s="7">
        <f>SUM(I19:J19)</f>
        <v>6296.1</v>
      </c>
      <c r="L19" s="7">
        <v>6548</v>
      </c>
      <c r="M19" s="7"/>
      <c r="N19" s="7">
        <f>SUM(L19:M19)</f>
        <v>6548</v>
      </c>
    </row>
    <row r="20" spans="1:14" ht="15.75" outlineLevel="7">
      <c r="A20" s="44" t="s">
        <v>853</v>
      </c>
      <c r="B20" s="44" t="s">
        <v>857</v>
      </c>
      <c r="C20" s="44" t="s">
        <v>393</v>
      </c>
      <c r="D20" s="44" t="s">
        <v>394</v>
      </c>
      <c r="E20" s="11" t="s">
        <v>395</v>
      </c>
      <c r="F20" s="7">
        <v>674.4</v>
      </c>
      <c r="G20" s="7"/>
      <c r="H20" s="7">
        <f>SUM(F20:G20)</f>
        <v>674.4</v>
      </c>
      <c r="I20" s="7">
        <v>674.4</v>
      </c>
      <c r="J20" s="7"/>
      <c r="K20" s="7">
        <f>SUM(I20:J20)</f>
        <v>674.4</v>
      </c>
      <c r="L20" s="7">
        <v>674.4</v>
      </c>
      <c r="M20" s="7"/>
      <c r="N20" s="7">
        <f>SUM(L20:M20)</f>
        <v>674.4</v>
      </c>
    </row>
    <row r="21" spans="1:14" ht="15.75" outlineLevel="3">
      <c r="A21" s="43" t="s">
        <v>853</v>
      </c>
      <c r="B21" s="43" t="s">
        <v>857</v>
      </c>
      <c r="C21" s="43" t="s">
        <v>396</v>
      </c>
      <c r="D21" s="43"/>
      <c r="E21" s="10" t="s">
        <v>397</v>
      </c>
      <c r="F21" s="6">
        <f t="shared" ref="F21:N21" si="6">F22</f>
        <v>25</v>
      </c>
      <c r="G21" s="6">
        <f t="shared" si="6"/>
        <v>0</v>
      </c>
      <c r="H21" s="6">
        <f t="shared" si="6"/>
        <v>25</v>
      </c>
      <c r="I21" s="6">
        <f t="shared" si="6"/>
        <v>25</v>
      </c>
      <c r="J21" s="6">
        <f t="shared" si="6"/>
        <v>0</v>
      </c>
      <c r="K21" s="6">
        <f t="shared" si="6"/>
        <v>25</v>
      </c>
      <c r="L21" s="6">
        <f t="shared" si="6"/>
        <v>25</v>
      </c>
      <c r="M21" s="6">
        <f t="shared" si="6"/>
        <v>0</v>
      </c>
      <c r="N21" s="6">
        <f t="shared" si="6"/>
        <v>25</v>
      </c>
    </row>
    <row r="22" spans="1:14" ht="15.75" outlineLevel="7">
      <c r="A22" s="44" t="s">
        <v>853</v>
      </c>
      <c r="B22" s="44" t="s">
        <v>857</v>
      </c>
      <c r="C22" s="44" t="s">
        <v>396</v>
      </c>
      <c r="D22" s="44" t="s">
        <v>394</v>
      </c>
      <c r="E22" s="11" t="s">
        <v>395</v>
      </c>
      <c r="F22" s="7">
        <v>25</v>
      </c>
      <c r="G22" s="7"/>
      <c r="H22" s="7">
        <f>SUM(F22:G22)</f>
        <v>25</v>
      </c>
      <c r="I22" s="7">
        <v>25</v>
      </c>
      <c r="J22" s="7"/>
      <c r="K22" s="7">
        <f>SUM(I22:J22)</f>
        <v>25</v>
      </c>
      <c r="L22" s="7">
        <v>25</v>
      </c>
      <c r="M22" s="7"/>
      <c r="N22" s="7">
        <f>SUM(L22:M22)</f>
        <v>25</v>
      </c>
    </row>
    <row r="23" spans="1:14" ht="15.75" outlineLevel="1">
      <c r="A23" s="43" t="s">
        <v>853</v>
      </c>
      <c r="B23" s="43" t="s">
        <v>859</v>
      </c>
      <c r="C23" s="43"/>
      <c r="D23" s="43"/>
      <c r="E23" s="10" t="s">
        <v>860</v>
      </c>
      <c r="F23" s="6">
        <f t="shared" ref="F23:N25" si="7">F24</f>
        <v>42</v>
      </c>
      <c r="G23" s="6">
        <f t="shared" si="7"/>
        <v>0</v>
      </c>
      <c r="H23" s="6">
        <f t="shared" si="7"/>
        <v>42</v>
      </c>
      <c r="I23" s="6">
        <f>I24</f>
        <v>42</v>
      </c>
      <c r="J23" s="6">
        <f t="shared" si="7"/>
        <v>0</v>
      </c>
      <c r="K23" s="6">
        <f t="shared" si="7"/>
        <v>42</v>
      </c>
      <c r="L23" s="6">
        <f>L24</f>
        <v>42</v>
      </c>
      <c r="M23" s="6">
        <f t="shared" si="7"/>
        <v>0</v>
      </c>
      <c r="N23" s="6">
        <f t="shared" si="7"/>
        <v>42</v>
      </c>
    </row>
    <row r="24" spans="1:14" ht="31.5" outlineLevel="2">
      <c r="A24" s="43" t="s">
        <v>853</v>
      </c>
      <c r="B24" s="43" t="s">
        <v>859</v>
      </c>
      <c r="C24" s="43" t="s">
        <v>398</v>
      </c>
      <c r="D24" s="43"/>
      <c r="E24" s="10" t="s">
        <v>399</v>
      </c>
      <c r="F24" s="6">
        <f t="shared" si="7"/>
        <v>42</v>
      </c>
      <c r="G24" s="6">
        <f t="shared" si="7"/>
        <v>0</v>
      </c>
      <c r="H24" s="6">
        <f t="shared" si="7"/>
        <v>42</v>
      </c>
      <c r="I24" s="6">
        <f>I25</f>
        <v>42</v>
      </c>
      <c r="J24" s="6">
        <f t="shared" si="7"/>
        <v>0</v>
      </c>
      <c r="K24" s="6">
        <f t="shared" si="7"/>
        <v>42</v>
      </c>
      <c r="L24" s="6">
        <f>L25</f>
        <v>42</v>
      </c>
      <c r="M24" s="6">
        <f t="shared" si="7"/>
        <v>0</v>
      </c>
      <c r="N24" s="6">
        <f t="shared" si="7"/>
        <v>42</v>
      </c>
    </row>
    <row r="25" spans="1:14" ht="31.5" outlineLevel="3">
      <c r="A25" s="43" t="s">
        <v>853</v>
      </c>
      <c r="B25" s="43" t="s">
        <v>859</v>
      </c>
      <c r="C25" s="43" t="s">
        <v>400</v>
      </c>
      <c r="D25" s="43"/>
      <c r="E25" s="10" t="s">
        <v>401</v>
      </c>
      <c r="F25" s="6">
        <f t="shared" si="7"/>
        <v>42</v>
      </c>
      <c r="G25" s="6">
        <f t="shared" si="7"/>
        <v>0</v>
      </c>
      <c r="H25" s="6">
        <f t="shared" si="7"/>
        <v>42</v>
      </c>
      <c r="I25" s="6">
        <f>I26</f>
        <v>42</v>
      </c>
      <c r="J25" s="6">
        <f t="shared" si="7"/>
        <v>0</v>
      </c>
      <c r="K25" s="6">
        <f t="shared" si="7"/>
        <v>42</v>
      </c>
      <c r="L25" s="6">
        <f>L26</f>
        <v>42</v>
      </c>
      <c r="M25" s="6">
        <f t="shared" si="7"/>
        <v>0</v>
      </c>
      <c r="N25" s="6">
        <f t="shared" si="7"/>
        <v>42</v>
      </c>
    </row>
    <row r="26" spans="1:14" ht="15.75" outlineLevel="7">
      <c r="A26" s="44" t="s">
        <v>853</v>
      </c>
      <c r="B26" s="44" t="s">
        <v>859</v>
      </c>
      <c r="C26" s="44" t="s">
        <v>400</v>
      </c>
      <c r="D26" s="44" t="s">
        <v>394</v>
      </c>
      <c r="E26" s="11" t="s">
        <v>395</v>
      </c>
      <c r="F26" s="7">
        <v>42</v>
      </c>
      <c r="G26" s="7"/>
      <c r="H26" s="7">
        <f>SUM(F26:G26)</f>
        <v>42</v>
      </c>
      <c r="I26" s="7">
        <v>42</v>
      </c>
      <c r="J26" s="7"/>
      <c r="K26" s="7">
        <f>SUM(I26:J26)</f>
        <v>42</v>
      </c>
      <c r="L26" s="7">
        <v>42</v>
      </c>
      <c r="M26" s="7"/>
      <c r="N26" s="7">
        <f>SUM(L26:M26)</f>
        <v>42</v>
      </c>
    </row>
    <row r="27" spans="1:14" ht="15.75" outlineLevel="7">
      <c r="A27" s="43" t="s">
        <v>853</v>
      </c>
      <c r="B27" s="43" t="s">
        <v>861</v>
      </c>
      <c r="C27" s="44"/>
      <c r="D27" s="44"/>
      <c r="E27" s="51" t="s">
        <v>862</v>
      </c>
      <c r="F27" s="6">
        <f t="shared" ref="F27:N30" si="8">F28</f>
        <v>70</v>
      </c>
      <c r="G27" s="6">
        <f t="shared" si="8"/>
        <v>0</v>
      </c>
      <c r="H27" s="6">
        <f t="shared" si="8"/>
        <v>70</v>
      </c>
      <c r="I27" s="6">
        <f>I28</f>
        <v>70</v>
      </c>
      <c r="J27" s="6">
        <f t="shared" si="8"/>
        <v>0</v>
      </c>
      <c r="K27" s="6">
        <f t="shared" si="8"/>
        <v>70</v>
      </c>
      <c r="L27" s="6">
        <f>L28</f>
        <v>70</v>
      </c>
      <c r="M27" s="6">
        <f t="shared" si="8"/>
        <v>0</v>
      </c>
      <c r="N27" s="6">
        <f t="shared" si="8"/>
        <v>70</v>
      </c>
    </row>
    <row r="28" spans="1:14" ht="15.75" outlineLevel="1">
      <c r="A28" s="43" t="s">
        <v>853</v>
      </c>
      <c r="B28" s="43" t="s">
        <v>863</v>
      </c>
      <c r="C28" s="43"/>
      <c r="D28" s="43"/>
      <c r="E28" s="10" t="s">
        <v>864</v>
      </c>
      <c r="F28" s="6">
        <f t="shared" si="8"/>
        <v>70</v>
      </c>
      <c r="G28" s="6">
        <f t="shared" si="8"/>
        <v>0</v>
      </c>
      <c r="H28" s="6">
        <f t="shared" si="8"/>
        <v>70</v>
      </c>
      <c r="I28" s="6">
        <f>I29</f>
        <v>70</v>
      </c>
      <c r="J28" s="6">
        <f t="shared" si="8"/>
        <v>0</v>
      </c>
      <c r="K28" s="6">
        <f t="shared" si="8"/>
        <v>70</v>
      </c>
      <c r="L28" s="6">
        <f>L29</f>
        <v>70</v>
      </c>
      <c r="M28" s="6">
        <f t="shared" si="8"/>
        <v>0</v>
      </c>
      <c r="N28" s="6">
        <f t="shared" si="8"/>
        <v>70</v>
      </c>
    </row>
    <row r="29" spans="1:14" ht="15.75" outlineLevel="2">
      <c r="A29" s="43" t="s">
        <v>853</v>
      </c>
      <c r="B29" s="43" t="s">
        <v>863</v>
      </c>
      <c r="C29" s="43" t="s">
        <v>387</v>
      </c>
      <c r="D29" s="43"/>
      <c r="E29" s="10" t="s">
        <v>388</v>
      </c>
      <c r="F29" s="6">
        <f t="shared" si="8"/>
        <v>70</v>
      </c>
      <c r="G29" s="6">
        <f t="shared" si="8"/>
        <v>0</v>
      </c>
      <c r="H29" s="6">
        <f t="shared" si="8"/>
        <v>70</v>
      </c>
      <c r="I29" s="6">
        <f>I30</f>
        <v>70</v>
      </c>
      <c r="J29" s="6">
        <f t="shared" si="8"/>
        <v>0</v>
      </c>
      <c r="K29" s="6">
        <f t="shared" si="8"/>
        <v>70</v>
      </c>
      <c r="L29" s="6">
        <f>L30</f>
        <v>70</v>
      </c>
      <c r="M29" s="6">
        <f t="shared" si="8"/>
        <v>0</v>
      </c>
      <c r="N29" s="6">
        <f t="shared" si="8"/>
        <v>70</v>
      </c>
    </row>
    <row r="30" spans="1:14" ht="15.75" outlineLevel="3">
      <c r="A30" s="43" t="s">
        <v>853</v>
      </c>
      <c r="B30" s="43" t="s">
        <v>863</v>
      </c>
      <c r="C30" s="43" t="s">
        <v>393</v>
      </c>
      <c r="D30" s="43"/>
      <c r="E30" s="10" t="s">
        <v>424</v>
      </c>
      <c r="F30" s="6">
        <f t="shared" si="8"/>
        <v>70</v>
      </c>
      <c r="G30" s="6">
        <f t="shared" si="8"/>
        <v>0</v>
      </c>
      <c r="H30" s="6">
        <f t="shared" si="8"/>
        <v>70</v>
      </c>
      <c r="I30" s="6">
        <f>I31</f>
        <v>70</v>
      </c>
      <c r="J30" s="6">
        <f t="shared" si="8"/>
        <v>0</v>
      </c>
      <c r="K30" s="6">
        <f t="shared" si="8"/>
        <v>70</v>
      </c>
      <c r="L30" s="6">
        <f>L31</f>
        <v>70</v>
      </c>
      <c r="M30" s="6">
        <f t="shared" si="8"/>
        <v>0</v>
      </c>
      <c r="N30" s="6">
        <f t="shared" si="8"/>
        <v>70</v>
      </c>
    </row>
    <row r="31" spans="1:14" ht="15.75" outlineLevel="7">
      <c r="A31" s="44" t="s">
        <v>853</v>
      </c>
      <c r="B31" s="44" t="s">
        <v>863</v>
      </c>
      <c r="C31" s="44" t="s">
        <v>393</v>
      </c>
      <c r="D31" s="44" t="s">
        <v>394</v>
      </c>
      <c r="E31" s="11" t="s">
        <v>395</v>
      </c>
      <c r="F31" s="7">
        <v>70</v>
      </c>
      <c r="G31" s="7"/>
      <c r="H31" s="7">
        <f>SUM(F31:G31)</f>
        <v>70</v>
      </c>
      <c r="I31" s="7">
        <v>70</v>
      </c>
      <c r="J31" s="7"/>
      <c r="K31" s="7">
        <f>SUM(I31:J31)</f>
        <v>70</v>
      </c>
      <c r="L31" s="7">
        <v>70</v>
      </c>
      <c r="M31" s="7"/>
      <c r="N31" s="7">
        <f>SUM(L31:M31)</f>
        <v>70</v>
      </c>
    </row>
    <row r="32" spans="1:14" ht="15.75" outlineLevel="7">
      <c r="A32" s="44"/>
      <c r="B32" s="44"/>
      <c r="C32" s="44"/>
      <c r="D32" s="44"/>
      <c r="E32" s="11"/>
      <c r="F32" s="7"/>
      <c r="G32" s="7"/>
      <c r="H32" s="7"/>
      <c r="I32" s="7"/>
      <c r="J32" s="7"/>
      <c r="K32" s="7"/>
      <c r="L32" s="7"/>
      <c r="M32" s="7"/>
      <c r="N32" s="7"/>
    </row>
    <row r="33" spans="1:14" ht="15.75">
      <c r="A33" s="43" t="s">
        <v>865</v>
      </c>
      <c r="B33" s="43"/>
      <c r="C33" s="43"/>
      <c r="D33" s="43"/>
      <c r="E33" s="10" t="s">
        <v>866</v>
      </c>
      <c r="F33" s="6">
        <f t="shared" ref="F33:N33" si="9">F34+F48</f>
        <v>11138.9</v>
      </c>
      <c r="G33" s="6">
        <f t="shared" si="9"/>
        <v>0</v>
      </c>
      <c r="H33" s="6">
        <f t="shared" si="9"/>
        <v>11138.9</v>
      </c>
      <c r="I33" s="6">
        <f t="shared" si="9"/>
        <v>11267.800000000001</v>
      </c>
      <c r="J33" s="6">
        <f t="shared" si="9"/>
        <v>0</v>
      </c>
      <c r="K33" s="6">
        <f t="shared" si="9"/>
        <v>11267.800000000001</v>
      </c>
      <c r="L33" s="6">
        <f t="shared" si="9"/>
        <v>11427.1</v>
      </c>
      <c r="M33" s="6">
        <f t="shared" si="9"/>
        <v>0</v>
      </c>
      <c r="N33" s="6">
        <f t="shared" si="9"/>
        <v>11427.1</v>
      </c>
    </row>
    <row r="34" spans="1:14" ht="15.75">
      <c r="A34" s="43" t="s">
        <v>865</v>
      </c>
      <c r="B34" s="43" t="s">
        <v>855</v>
      </c>
      <c r="C34" s="43"/>
      <c r="D34" s="43"/>
      <c r="E34" s="51" t="s">
        <v>856</v>
      </c>
      <c r="F34" s="6">
        <f t="shared" ref="F34:N34" si="10">F35+F44</f>
        <v>11090.9</v>
      </c>
      <c r="G34" s="6">
        <f t="shared" si="10"/>
        <v>0</v>
      </c>
      <c r="H34" s="6">
        <f t="shared" si="10"/>
        <v>11090.9</v>
      </c>
      <c r="I34" s="6">
        <f t="shared" si="10"/>
        <v>11247.800000000001</v>
      </c>
      <c r="J34" s="6">
        <f t="shared" si="10"/>
        <v>0</v>
      </c>
      <c r="K34" s="6">
        <f t="shared" si="10"/>
        <v>11247.800000000001</v>
      </c>
      <c r="L34" s="6">
        <f t="shared" si="10"/>
        <v>11407.1</v>
      </c>
      <c r="M34" s="6">
        <f t="shared" si="10"/>
        <v>0</v>
      </c>
      <c r="N34" s="6">
        <f t="shared" si="10"/>
        <v>11407.1</v>
      </c>
    </row>
    <row r="35" spans="1:14" ht="31.5" outlineLevel="1">
      <c r="A35" s="43" t="s">
        <v>865</v>
      </c>
      <c r="B35" s="43" t="s">
        <v>867</v>
      </c>
      <c r="C35" s="43"/>
      <c r="D35" s="43"/>
      <c r="E35" s="10" t="s">
        <v>868</v>
      </c>
      <c r="F35" s="6">
        <f t="shared" ref="F35:N35" si="11">F36</f>
        <v>10037.9</v>
      </c>
      <c r="G35" s="6">
        <f t="shared" si="11"/>
        <v>0</v>
      </c>
      <c r="H35" s="6">
        <f t="shared" si="11"/>
        <v>10037.9</v>
      </c>
      <c r="I35" s="6">
        <f t="shared" si="11"/>
        <v>10194.800000000001</v>
      </c>
      <c r="J35" s="6">
        <f t="shared" si="11"/>
        <v>0</v>
      </c>
      <c r="K35" s="6">
        <f t="shared" si="11"/>
        <v>10194.800000000001</v>
      </c>
      <c r="L35" s="6">
        <f t="shared" si="11"/>
        <v>10354.1</v>
      </c>
      <c r="M35" s="6">
        <f t="shared" si="11"/>
        <v>0</v>
      </c>
      <c r="N35" s="6">
        <f t="shared" si="11"/>
        <v>10354.1</v>
      </c>
    </row>
    <row r="36" spans="1:14" ht="15.75" outlineLevel="2">
      <c r="A36" s="43" t="s">
        <v>865</v>
      </c>
      <c r="B36" s="43" t="s">
        <v>867</v>
      </c>
      <c r="C36" s="43" t="s">
        <v>387</v>
      </c>
      <c r="D36" s="43"/>
      <c r="E36" s="10" t="s">
        <v>388</v>
      </c>
      <c r="F36" s="6">
        <f t="shared" ref="F36:N36" si="12">F37+F40+F42</f>
        <v>10037.9</v>
      </c>
      <c r="G36" s="6">
        <f t="shared" si="12"/>
        <v>0</v>
      </c>
      <c r="H36" s="6">
        <f t="shared" si="12"/>
        <v>10037.9</v>
      </c>
      <c r="I36" s="6">
        <f t="shared" si="12"/>
        <v>10194.800000000001</v>
      </c>
      <c r="J36" s="6">
        <f t="shared" si="12"/>
        <v>0</v>
      </c>
      <c r="K36" s="6">
        <f t="shared" si="12"/>
        <v>10194.800000000001</v>
      </c>
      <c r="L36" s="6">
        <f t="shared" si="12"/>
        <v>10354.1</v>
      </c>
      <c r="M36" s="6">
        <f t="shared" si="12"/>
        <v>0</v>
      </c>
      <c r="N36" s="6">
        <f t="shared" si="12"/>
        <v>10354.1</v>
      </c>
    </row>
    <row r="37" spans="1:14" ht="15.75" outlineLevel="3">
      <c r="A37" s="43" t="s">
        <v>865</v>
      </c>
      <c r="B37" s="43" t="s">
        <v>867</v>
      </c>
      <c r="C37" s="43" t="s">
        <v>393</v>
      </c>
      <c r="D37" s="43"/>
      <c r="E37" s="10" t="s">
        <v>424</v>
      </c>
      <c r="F37" s="6">
        <f t="shared" ref="F37:N37" si="13">F38+F39</f>
        <v>5290.5</v>
      </c>
      <c r="G37" s="6">
        <f t="shared" si="13"/>
        <v>0</v>
      </c>
      <c r="H37" s="6">
        <f t="shared" si="13"/>
        <v>5290.5</v>
      </c>
      <c r="I37" s="6">
        <f t="shared" si="13"/>
        <v>5460.8</v>
      </c>
      <c r="J37" s="6">
        <f t="shared" si="13"/>
        <v>0</v>
      </c>
      <c r="K37" s="6">
        <f t="shared" si="13"/>
        <v>5460.8</v>
      </c>
      <c r="L37" s="6">
        <f t="shared" si="13"/>
        <v>5620.1</v>
      </c>
      <c r="M37" s="6">
        <f t="shared" si="13"/>
        <v>0</v>
      </c>
      <c r="N37" s="6">
        <f t="shared" si="13"/>
        <v>5620.1</v>
      </c>
    </row>
    <row r="38" spans="1:14" ht="47.25" outlineLevel="7">
      <c r="A38" s="44" t="s">
        <v>865</v>
      </c>
      <c r="B38" s="44" t="s">
        <v>867</v>
      </c>
      <c r="C38" s="44" t="s">
        <v>393</v>
      </c>
      <c r="D38" s="44" t="s">
        <v>391</v>
      </c>
      <c r="E38" s="11" t="s">
        <v>392</v>
      </c>
      <c r="F38" s="7">
        <v>4357.2</v>
      </c>
      <c r="G38" s="7"/>
      <c r="H38" s="7">
        <f>SUM(F38:G38)</f>
        <v>4357.2</v>
      </c>
      <c r="I38" s="7">
        <v>4531.5</v>
      </c>
      <c r="J38" s="7"/>
      <c r="K38" s="7">
        <f>SUM(I38:J38)</f>
        <v>4531.5</v>
      </c>
      <c r="L38" s="7">
        <v>4712.8</v>
      </c>
      <c r="M38" s="7"/>
      <c r="N38" s="7">
        <f>SUM(L38:M38)</f>
        <v>4712.8</v>
      </c>
    </row>
    <row r="39" spans="1:14" ht="15.75" outlineLevel="7">
      <c r="A39" s="44" t="s">
        <v>865</v>
      </c>
      <c r="B39" s="44" t="s">
        <v>867</v>
      </c>
      <c r="C39" s="44" t="s">
        <v>393</v>
      </c>
      <c r="D39" s="44" t="s">
        <v>394</v>
      </c>
      <c r="E39" s="11" t="s">
        <v>395</v>
      </c>
      <c r="F39" s="7">
        <v>933.3</v>
      </c>
      <c r="G39" s="7"/>
      <c r="H39" s="7">
        <f>SUM(F39:G39)</f>
        <v>933.3</v>
      </c>
      <c r="I39" s="7">
        <v>929.3</v>
      </c>
      <c r="J39" s="7"/>
      <c r="K39" s="7">
        <f>SUM(I39:J39)</f>
        <v>929.3</v>
      </c>
      <c r="L39" s="7">
        <v>907.3</v>
      </c>
      <c r="M39" s="7"/>
      <c r="N39" s="7">
        <f>SUM(L39:M39)</f>
        <v>907.3</v>
      </c>
    </row>
    <row r="40" spans="1:14" ht="15.75" outlineLevel="3">
      <c r="A40" s="43" t="s">
        <v>865</v>
      </c>
      <c r="B40" s="43" t="s">
        <v>867</v>
      </c>
      <c r="C40" s="43" t="s">
        <v>404</v>
      </c>
      <c r="D40" s="43"/>
      <c r="E40" s="10" t="s">
        <v>405</v>
      </c>
      <c r="F40" s="6">
        <f t="shared" ref="F40:N40" si="14">F41</f>
        <v>4628.3999999999996</v>
      </c>
      <c r="G40" s="6">
        <f t="shared" si="14"/>
        <v>0</v>
      </c>
      <c r="H40" s="6">
        <f t="shared" si="14"/>
        <v>4628.3999999999996</v>
      </c>
      <c r="I40" s="6">
        <f t="shared" si="14"/>
        <v>4628.3999999999996</v>
      </c>
      <c r="J40" s="6">
        <f t="shared" si="14"/>
        <v>0</v>
      </c>
      <c r="K40" s="6">
        <f t="shared" si="14"/>
        <v>4628.3999999999996</v>
      </c>
      <c r="L40" s="6">
        <f t="shared" si="14"/>
        <v>4628.3999999999996</v>
      </c>
      <c r="M40" s="6">
        <f t="shared" si="14"/>
        <v>0</v>
      </c>
      <c r="N40" s="6">
        <f t="shared" si="14"/>
        <v>4628.3999999999996</v>
      </c>
    </row>
    <row r="41" spans="1:14" ht="47.25" outlineLevel="7">
      <c r="A41" s="44" t="s">
        <v>865</v>
      </c>
      <c r="B41" s="44" t="s">
        <v>867</v>
      </c>
      <c r="C41" s="44" t="s">
        <v>404</v>
      </c>
      <c r="D41" s="44" t="s">
        <v>391</v>
      </c>
      <c r="E41" s="11" t="s">
        <v>392</v>
      </c>
      <c r="F41" s="7">
        <v>4628.3999999999996</v>
      </c>
      <c r="G41" s="7"/>
      <c r="H41" s="7">
        <f>SUM(F41:G41)</f>
        <v>4628.3999999999996</v>
      </c>
      <c r="I41" s="7">
        <v>4628.3999999999996</v>
      </c>
      <c r="J41" s="7"/>
      <c r="K41" s="7">
        <f>SUM(I41:J41)</f>
        <v>4628.3999999999996</v>
      </c>
      <c r="L41" s="7">
        <v>4628.3999999999996</v>
      </c>
      <c r="M41" s="7"/>
      <c r="N41" s="7">
        <f>SUM(L41:M41)</f>
        <v>4628.3999999999996</v>
      </c>
    </row>
    <row r="42" spans="1:14" ht="15.75" outlineLevel="3">
      <c r="A42" s="43" t="s">
        <v>865</v>
      </c>
      <c r="B42" s="43" t="s">
        <v>867</v>
      </c>
      <c r="C42" s="43" t="s">
        <v>396</v>
      </c>
      <c r="D42" s="43"/>
      <c r="E42" s="10" t="s">
        <v>397</v>
      </c>
      <c r="F42" s="6">
        <f t="shared" ref="F42:N42" si="15">F43</f>
        <v>119</v>
      </c>
      <c r="G42" s="6">
        <f t="shared" si="15"/>
        <v>0</v>
      </c>
      <c r="H42" s="6">
        <f t="shared" si="15"/>
        <v>119</v>
      </c>
      <c r="I42" s="6">
        <f t="shared" si="15"/>
        <v>105.6</v>
      </c>
      <c r="J42" s="6">
        <f t="shared" si="15"/>
        <v>0</v>
      </c>
      <c r="K42" s="6">
        <f t="shared" si="15"/>
        <v>105.6</v>
      </c>
      <c r="L42" s="6">
        <f t="shared" si="15"/>
        <v>105.6</v>
      </c>
      <c r="M42" s="6">
        <f t="shared" si="15"/>
        <v>0</v>
      </c>
      <c r="N42" s="6">
        <f t="shared" si="15"/>
        <v>105.6</v>
      </c>
    </row>
    <row r="43" spans="1:14" ht="15.75" outlineLevel="7">
      <c r="A43" s="44" t="s">
        <v>865</v>
      </c>
      <c r="B43" s="44" t="s">
        <v>867</v>
      </c>
      <c r="C43" s="44" t="s">
        <v>396</v>
      </c>
      <c r="D43" s="44" t="s">
        <v>394</v>
      </c>
      <c r="E43" s="11" t="s">
        <v>395</v>
      </c>
      <c r="F43" s="7">
        <v>119</v>
      </c>
      <c r="G43" s="7"/>
      <c r="H43" s="7">
        <f>SUM(F43:G43)</f>
        <v>119</v>
      </c>
      <c r="I43" s="7">
        <v>105.6</v>
      </c>
      <c r="J43" s="7"/>
      <c r="K43" s="7">
        <f>SUM(I43:J43)</f>
        <v>105.6</v>
      </c>
      <c r="L43" s="7">
        <v>105.6</v>
      </c>
      <c r="M43" s="7"/>
      <c r="N43" s="7">
        <f>SUM(L43:M43)</f>
        <v>105.6</v>
      </c>
    </row>
    <row r="44" spans="1:14" ht="15.75" outlineLevel="1">
      <c r="A44" s="43" t="s">
        <v>865</v>
      </c>
      <c r="B44" s="43" t="s">
        <v>859</v>
      </c>
      <c r="C44" s="43"/>
      <c r="D44" s="43"/>
      <c r="E44" s="10" t="s">
        <v>860</v>
      </c>
      <c r="F44" s="6">
        <f t="shared" ref="F44:N46" si="16">F45</f>
        <v>1053</v>
      </c>
      <c r="G44" s="6">
        <f t="shared" si="16"/>
        <v>0</v>
      </c>
      <c r="H44" s="6">
        <f t="shared" si="16"/>
        <v>1053</v>
      </c>
      <c r="I44" s="6">
        <f>I45</f>
        <v>1053</v>
      </c>
      <c r="J44" s="6">
        <f t="shared" si="16"/>
        <v>0</v>
      </c>
      <c r="K44" s="6">
        <f t="shared" si="16"/>
        <v>1053</v>
      </c>
      <c r="L44" s="6">
        <f>L45</f>
        <v>1053</v>
      </c>
      <c r="M44" s="6">
        <f t="shared" si="16"/>
        <v>0</v>
      </c>
      <c r="N44" s="6">
        <f t="shared" si="16"/>
        <v>1053</v>
      </c>
    </row>
    <row r="45" spans="1:14" ht="31.5" outlineLevel="2">
      <c r="A45" s="43" t="s">
        <v>865</v>
      </c>
      <c r="B45" s="43" t="s">
        <v>859</v>
      </c>
      <c r="C45" s="43" t="s">
        <v>398</v>
      </c>
      <c r="D45" s="43"/>
      <c r="E45" s="10" t="s">
        <v>399</v>
      </c>
      <c r="F45" s="6">
        <f t="shared" si="16"/>
        <v>1053</v>
      </c>
      <c r="G45" s="6">
        <f t="shared" si="16"/>
        <v>0</v>
      </c>
      <c r="H45" s="6">
        <f t="shared" si="16"/>
        <v>1053</v>
      </c>
      <c r="I45" s="6">
        <f>I46</f>
        <v>1053</v>
      </c>
      <c r="J45" s="6">
        <f t="shared" si="16"/>
        <v>0</v>
      </c>
      <c r="K45" s="6">
        <f t="shared" si="16"/>
        <v>1053</v>
      </c>
      <c r="L45" s="6">
        <f>L46</f>
        <v>1053</v>
      </c>
      <c r="M45" s="6">
        <f t="shared" si="16"/>
        <v>0</v>
      </c>
      <c r="N45" s="6">
        <f t="shared" si="16"/>
        <v>1053</v>
      </c>
    </row>
    <row r="46" spans="1:14" ht="31.5" outlineLevel="3">
      <c r="A46" s="43" t="s">
        <v>865</v>
      </c>
      <c r="B46" s="43" t="s">
        <v>859</v>
      </c>
      <c r="C46" s="43" t="s">
        <v>400</v>
      </c>
      <c r="D46" s="43"/>
      <c r="E46" s="10" t="s">
        <v>401</v>
      </c>
      <c r="F46" s="6">
        <f t="shared" si="16"/>
        <v>1053</v>
      </c>
      <c r="G46" s="6">
        <f t="shared" si="16"/>
        <v>0</v>
      </c>
      <c r="H46" s="6">
        <f t="shared" si="16"/>
        <v>1053</v>
      </c>
      <c r="I46" s="6">
        <f>I47</f>
        <v>1053</v>
      </c>
      <c r="J46" s="6">
        <f t="shared" si="16"/>
        <v>0</v>
      </c>
      <c r="K46" s="6">
        <f t="shared" si="16"/>
        <v>1053</v>
      </c>
      <c r="L46" s="6">
        <f>L47</f>
        <v>1053</v>
      </c>
      <c r="M46" s="6">
        <f t="shared" si="16"/>
        <v>0</v>
      </c>
      <c r="N46" s="6">
        <f t="shared" si="16"/>
        <v>1053</v>
      </c>
    </row>
    <row r="47" spans="1:14" ht="15.75" outlineLevel="7">
      <c r="A47" s="44" t="s">
        <v>865</v>
      </c>
      <c r="B47" s="44" t="s">
        <v>859</v>
      </c>
      <c r="C47" s="44" t="s">
        <v>400</v>
      </c>
      <c r="D47" s="44" t="s">
        <v>394</v>
      </c>
      <c r="E47" s="11" t="s">
        <v>395</v>
      </c>
      <c r="F47" s="7">
        <v>1053</v>
      </c>
      <c r="G47" s="7"/>
      <c r="H47" s="7">
        <f>SUM(F47:G47)</f>
        <v>1053</v>
      </c>
      <c r="I47" s="7">
        <v>1053</v>
      </c>
      <c r="J47" s="7"/>
      <c r="K47" s="7">
        <f>SUM(I47:J47)</f>
        <v>1053</v>
      </c>
      <c r="L47" s="7">
        <v>1053</v>
      </c>
      <c r="M47" s="7"/>
      <c r="N47" s="7">
        <f>SUM(L47:M47)</f>
        <v>1053</v>
      </c>
    </row>
    <row r="48" spans="1:14" ht="15.75" outlineLevel="7">
      <c r="A48" s="43" t="s">
        <v>865</v>
      </c>
      <c r="B48" s="43" t="s">
        <v>861</v>
      </c>
      <c r="C48" s="44"/>
      <c r="D48" s="44"/>
      <c r="E48" s="51" t="s">
        <v>862</v>
      </c>
      <c r="F48" s="6">
        <f t="shared" ref="F48:N49" si="17">F49</f>
        <v>48</v>
      </c>
      <c r="G48" s="6">
        <f t="shared" si="17"/>
        <v>0</v>
      </c>
      <c r="H48" s="6">
        <f t="shared" si="17"/>
        <v>48</v>
      </c>
      <c r="I48" s="6">
        <f>I49</f>
        <v>20</v>
      </c>
      <c r="J48" s="6">
        <f t="shared" si="17"/>
        <v>0</v>
      </c>
      <c r="K48" s="6">
        <f t="shared" si="17"/>
        <v>20</v>
      </c>
      <c r="L48" s="6">
        <f>L49</f>
        <v>20</v>
      </c>
      <c r="M48" s="6">
        <f t="shared" si="17"/>
        <v>0</v>
      </c>
      <c r="N48" s="6">
        <f t="shared" si="17"/>
        <v>20</v>
      </c>
    </row>
    <row r="49" spans="1:14" ht="15.75" outlineLevel="1">
      <c r="A49" s="43" t="s">
        <v>865</v>
      </c>
      <c r="B49" s="43" t="s">
        <v>863</v>
      </c>
      <c r="C49" s="43"/>
      <c r="D49" s="43"/>
      <c r="E49" s="10" t="s">
        <v>864</v>
      </c>
      <c r="F49" s="6">
        <f t="shared" si="17"/>
        <v>48</v>
      </c>
      <c r="G49" s="6">
        <f t="shared" si="17"/>
        <v>0</v>
      </c>
      <c r="H49" s="6">
        <f t="shared" si="17"/>
        <v>48</v>
      </c>
      <c r="I49" s="6">
        <f>I50</f>
        <v>20</v>
      </c>
      <c r="J49" s="6">
        <f t="shared" si="17"/>
        <v>0</v>
      </c>
      <c r="K49" s="6">
        <f t="shared" si="17"/>
        <v>20</v>
      </c>
      <c r="L49" s="6">
        <f>L50</f>
        <v>20</v>
      </c>
      <c r="M49" s="6">
        <f t="shared" si="17"/>
        <v>0</v>
      </c>
      <c r="N49" s="6">
        <f t="shared" si="17"/>
        <v>20</v>
      </c>
    </row>
    <row r="50" spans="1:14" ht="15.75" outlineLevel="2">
      <c r="A50" s="43" t="s">
        <v>865</v>
      </c>
      <c r="B50" s="43" t="s">
        <v>863</v>
      </c>
      <c r="C50" s="43" t="s">
        <v>387</v>
      </c>
      <c r="D50" s="43"/>
      <c r="E50" s="10" t="s">
        <v>388</v>
      </c>
      <c r="F50" s="6">
        <f t="shared" ref="F50:N50" si="18">F51+F53</f>
        <v>48</v>
      </c>
      <c r="G50" s="6">
        <f t="shared" si="18"/>
        <v>0</v>
      </c>
      <c r="H50" s="6">
        <f t="shared" si="18"/>
        <v>48</v>
      </c>
      <c r="I50" s="6">
        <f t="shared" si="18"/>
        <v>20</v>
      </c>
      <c r="J50" s="6">
        <f t="shared" si="18"/>
        <v>0</v>
      </c>
      <c r="K50" s="6">
        <f t="shared" si="18"/>
        <v>20</v>
      </c>
      <c r="L50" s="6">
        <f t="shared" si="18"/>
        <v>20</v>
      </c>
      <c r="M50" s="6">
        <f t="shared" si="18"/>
        <v>0</v>
      </c>
      <c r="N50" s="6">
        <f t="shared" si="18"/>
        <v>20</v>
      </c>
    </row>
    <row r="51" spans="1:14" ht="15.75" outlineLevel="3">
      <c r="A51" s="43" t="s">
        <v>865</v>
      </c>
      <c r="B51" s="43" t="s">
        <v>863</v>
      </c>
      <c r="C51" s="43" t="s">
        <v>393</v>
      </c>
      <c r="D51" s="43"/>
      <c r="E51" s="10" t="s">
        <v>424</v>
      </c>
      <c r="F51" s="6">
        <f t="shared" ref="F51:N51" si="19">F52</f>
        <v>20</v>
      </c>
      <c r="G51" s="6">
        <f t="shared" si="19"/>
        <v>0</v>
      </c>
      <c r="H51" s="6">
        <f t="shared" si="19"/>
        <v>20</v>
      </c>
      <c r="I51" s="6">
        <f>I52</f>
        <v>20</v>
      </c>
      <c r="J51" s="6">
        <f t="shared" si="19"/>
        <v>0</v>
      </c>
      <c r="K51" s="6">
        <f t="shared" si="19"/>
        <v>20</v>
      </c>
      <c r="L51" s="6">
        <f>L52</f>
        <v>20</v>
      </c>
      <c r="M51" s="6">
        <f t="shared" si="19"/>
        <v>0</v>
      </c>
      <c r="N51" s="6">
        <f t="shared" si="19"/>
        <v>20</v>
      </c>
    </row>
    <row r="52" spans="1:14" ht="15.75" outlineLevel="7">
      <c r="A52" s="44" t="s">
        <v>865</v>
      </c>
      <c r="B52" s="44" t="s">
        <v>863</v>
      </c>
      <c r="C52" s="44" t="s">
        <v>393</v>
      </c>
      <c r="D52" s="44" t="s">
        <v>394</v>
      </c>
      <c r="E52" s="11" t="s">
        <v>395</v>
      </c>
      <c r="F52" s="7">
        <v>20</v>
      </c>
      <c r="G52" s="7"/>
      <c r="H52" s="7">
        <f>SUM(F52:G52)</f>
        <v>20</v>
      </c>
      <c r="I52" s="7">
        <v>20</v>
      </c>
      <c r="J52" s="7"/>
      <c r="K52" s="7">
        <f>SUM(I52:J52)</f>
        <v>20</v>
      </c>
      <c r="L52" s="7">
        <v>20</v>
      </c>
      <c r="M52" s="7"/>
      <c r="N52" s="7">
        <f>SUM(L52:M52)</f>
        <v>20</v>
      </c>
    </row>
    <row r="53" spans="1:14" ht="15.75" outlineLevel="7">
      <c r="A53" s="43" t="s">
        <v>865</v>
      </c>
      <c r="B53" s="43" t="s">
        <v>863</v>
      </c>
      <c r="C53" s="43" t="s">
        <v>404</v>
      </c>
      <c r="D53" s="43"/>
      <c r="E53" s="10" t="s">
        <v>405</v>
      </c>
      <c r="F53" s="6">
        <f t="shared" ref="F53:N53" si="20">F54</f>
        <v>28</v>
      </c>
      <c r="G53" s="6">
        <f t="shared" si="20"/>
        <v>0</v>
      </c>
      <c r="H53" s="6">
        <f t="shared" si="20"/>
        <v>28</v>
      </c>
      <c r="I53" s="6"/>
      <c r="J53" s="6">
        <f t="shared" si="20"/>
        <v>0</v>
      </c>
      <c r="K53" s="6">
        <f t="shared" si="20"/>
        <v>0</v>
      </c>
      <c r="L53" s="6"/>
      <c r="M53" s="6">
        <f t="shared" si="20"/>
        <v>0</v>
      </c>
      <c r="N53" s="6">
        <f t="shared" si="20"/>
        <v>0</v>
      </c>
    </row>
    <row r="54" spans="1:14" ht="15.75" outlineLevel="7">
      <c r="A54" s="44" t="s">
        <v>865</v>
      </c>
      <c r="B54" s="44" t="s">
        <v>863</v>
      </c>
      <c r="C54" s="44" t="s">
        <v>404</v>
      </c>
      <c r="D54" s="44" t="s">
        <v>394</v>
      </c>
      <c r="E54" s="11" t="s">
        <v>395</v>
      </c>
      <c r="F54" s="7">
        <v>28</v>
      </c>
      <c r="G54" s="7"/>
      <c r="H54" s="7">
        <f>SUM(F54:G54)</f>
        <v>28</v>
      </c>
      <c r="I54" s="7"/>
      <c r="J54" s="7"/>
      <c r="K54" s="7">
        <f>SUM(I54:J54)</f>
        <v>0</v>
      </c>
      <c r="L54" s="7"/>
      <c r="M54" s="7"/>
      <c r="N54" s="7">
        <f>SUM(L54:M54)</f>
        <v>0</v>
      </c>
    </row>
    <row r="55" spans="1:14" ht="15.75" outlineLevel="7">
      <c r="A55" s="44"/>
      <c r="B55" s="44"/>
      <c r="C55" s="44"/>
      <c r="D55" s="44"/>
      <c r="E55" s="11"/>
      <c r="F55" s="7"/>
      <c r="G55" s="7"/>
      <c r="H55" s="7"/>
      <c r="I55" s="7"/>
      <c r="J55" s="7"/>
      <c r="K55" s="7"/>
      <c r="L55" s="7"/>
      <c r="M55" s="7"/>
      <c r="N55" s="7"/>
    </row>
    <row r="56" spans="1:14" ht="15.75">
      <c r="A56" s="43" t="s">
        <v>869</v>
      </c>
      <c r="B56" s="43"/>
      <c r="C56" s="43"/>
      <c r="D56" s="43"/>
      <c r="E56" s="10" t="s">
        <v>870</v>
      </c>
      <c r="F56" s="6">
        <f t="shared" ref="F56:N56" si="21">F57+F168+F211+F285+F422+F444+F489+F496+F543</f>
        <v>2206045.5441899998</v>
      </c>
      <c r="G56" s="6">
        <f t="shared" si="21"/>
        <v>222534.16594999997</v>
      </c>
      <c r="H56" s="6">
        <f t="shared" si="21"/>
        <v>2428579.7101399992</v>
      </c>
      <c r="I56" s="6">
        <f t="shared" si="21"/>
        <v>1027248.38787</v>
      </c>
      <c r="J56" s="6">
        <f t="shared" si="21"/>
        <v>44949.7</v>
      </c>
      <c r="K56" s="6">
        <f t="shared" si="21"/>
        <v>1072198.0878699999</v>
      </c>
      <c r="L56" s="6">
        <f t="shared" si="21"/>
        <v>906244.51446999994</v>
      </c>
      <c r="M56" s="6">
        <f t="shared" si="21"/>
        <v>324.09999999999997</v>
      </c>
      <c r="N56" s="6">
        <f t="shared" si="21"/>
        <v>906568.61446999991</v>
      </c>
    </row>
    <row r="57" spans="1:14" ht="15.75">
      <c r="A57" s="43" t="s">
        <v>869</v>
      </c>
      <c r="B57" s="43" t="s">
        <v>855</v>
      </c>
      <c r="C57" s="43"/>
      <c r="D57" s="43"/>
      <c r="E57" s="51" t="s">
        <v>856</v>
      </c>
      <c r="F57" s="6">
        <f t="shared" ref="F57:N57" si="22">F58+F62+F92+F102+F106+F98</f>
        <v>219965.33881000004</v>
      </c>
      <c r="G57" s="6">
        <f t="shared" si="22"/>
        <v>195011.28999999998</v>
      </c>
      <c r="H57" s="6">
        <f t="shared" si="22"/>
        <v>414976.62880999997</v>
      </c>
      <c r="I57" s="6">
        <f t="shared" si="22"/>
        <v>213235.40000000002</v>
      </c>
      <c r="J57" s="6">
        <f t="shared" si="22"/>
        <v>45012.4</v>
      </c>
      <c r="K57" s="6">
        <f t="shared" si="22"/>
        <v>258247.8</v>
      </c>
      <c r="L57" s="6">
        <f t="shared" si="22"/>
        <v>248614.59999999998</v>
      </c>
      <c r="M57" s="6">
        <f t="shared" si="22"/>
        <v>316.2</v>
      </c>
      <c r="N57" s="6">
        <f t="shared" si="22"/>
        <v>248930.8</v>
      </c>
    </row>
    <row r="58" spans="1:14" ht="31.5" outlineLevel="1">
      <c r="A58" s="43" t="s">
        <v>869</v>
      </c>
      <c r="B58" s="43" t="s">
        <v>871</v>
      </c>
      <c r="C58" s="43"/>
      <c r="D58" s="43"/>
      <c r="E58" s="10" t="s">
        <v>872</v>
      </c>
      <c r="F58" s="6">
        <f t="shared" ref="F58:N59" si="23">F59</f>
        <v>3882.9</v>
      </c>
      <c r="G58" s="6">
        <f t="shared" si="23"/>
        <v>0</v>
      </c>
      <c r="H58" s="6">
        <f t="shared" si="23"/>
        <v>3882.9</v>
      </c>
      <c r="I58" s="6">
        <f t="shared" si="23"/>
        <v>4038.4</v>
      </c>
      <c r="J58" s="6">
        <f t="shared" si="23"/>
        <v>0</v>
      </c>
      <c r="K58" s="6">
        <f t="shared" si="23"/>
        <v>4038.4</v>
      </c>
      <c r="L58" s="6">
        <f t="shared" si="23"/>
        <v>4724.5</v>
      </c>
      <c r="M58" s="6">
        <f t="shared" si="23"/>
        <v>0</v>
      </c>
      <c r="N58" s="6">
        <f t="shared" si="23"/>
        <v>4724.5</v>
      </c>
    </row>
    <row r="59" spans="1:14" ht="15.75" outlineLevel="2">
      <c r="A59" s="43" t="s">
        <v>869</v>
      </c>
      <c r="B59" s="43" t="s">
        <v>871</v>
      </c>
      <c r="C59" s="43" t="s">
        <v>387</v>
      </c>
      <c r="D59" s="43"/>
      <c r="E59" s="10" t="s">
        <v>388</v>
      </c>
      <c r="F59" s="6">
        <f>F60</f>
        <v>3882.9</v>
      </c>
      <c r="G59" s="6">
        <f t="shared" si="23"/>
        <v>0</v>
      </c>
      <c r="H59" s="6">
        <f t="shared" si="23"/>
        <v>3882.9</v>
      </c>
      <c r="I59" s="6">
        <f t="shared" si="23"/>
        <v>4038.4</v>
      </c>
      <c r="J59" s="6">
        <f t="shared" si="23"/>
        <v>0</v>
      </c>
      <c r="K59" s="6">
        <f t="shared" si="23"/>
        <v>4038.4</v>
      </c>
      <c r="L59" s="6">
        <f t="shared" si="23"/>
        <v>4724.5</v>
      </c>
      <c r="M59" s="6">
        <f t="shared" si="23"/>
        <v>0</v>
      </c>
      <c r="N59" s="6">
        <f t="shared" si="23"/>
        <v>4724.5</v>
      </c>
    </row>
    <row r="60" spans="1:14" ht="15.75" outlineLevel="3">
      <c r="A60" s="43" t="s">
        <v>869</v>
      </c>
      <c r="B60" s="43" t="s">
        <v>871</v>
      </c>
      <c r="C60" s="43" t="s">
        <v>408</v>
      </c>
      <c r="D60" s="43"/>
      <c r="E60" s="10" t="s">
        <v>800</v>
      </c>
      <c r="F60" s="6">
        <f t="shared" ref="F60:N60" si="24">F61</f>
        <v>3882.9</v>
      </c>
      <c r="G60" s="6">
        <f t="shared" si="24"/>
        <v>0</v>
      </c>
      <c r="H60" s="6">
        <f t="shared" si="24"/>
        <v>3882.9</v>
      </c>
      <c r="I60" s="6">
        <f>I61</f>
        <v>4038.4</v>
      </c>
      <c r="J60" s="6">
        <f t="shared" si="24"/>
        <v>0</v>
      </c>
      <c r="K60" s="6">
        <f t="shared" si="24"/>
        <v>4038.4</v>
      </c>
      <c r="L60" s="6">
        <f>L61</f>
        <v>4724.5</v>
      </c>
      <c r="M60" s="6">
        <f t="shared" si="24"/>
        <v>0</v>
      </c>
      <c r="N60" s="6">
        <f t="shared" si="24"/>
        <v>4724.5</v>
      </c>
    </row>
    <row r="61" spans="1:14" ht="47.25" outlineLevel="7">
      <c r="A61" s="44" t="s">
        <v>869</v>
      </c>
      <c r="B61" s="44" t="s">
        <v>871</v>
      </c>
      <c r="C61" s="44" t="s">
        <v>408</v>
      </c>
      <c r="D61" s="44" t="s">
        <v>391</v>
      </c>
      <c r="E61" s="11" t="s">
        <v>392</v>
      </c>
      <c r="F61" s="7">
        <v>3882.9</v>
      </c>
      <c r="G61" s="7"/>
      <c r="H61" s="7">
        <f>SUM(F61:G61)</f>
        <v>3882.9</v>
      </c>
      <c r="I61" s="7">
        <v>4038.4</v>
      </c>
      <c r="J61" s="7"/>
      <c r="K61" s="7">
        <f>SUM(I61:J61)</f>
        <v>4038.4</v>
      </c>
      <c r="L61" s="7">
        <v>4724.5</v>
      </c>
      <c r="M61" s="7"/>
      <c r="N61" s="7">
        <f>SUM(L61:M61)</f>
        <v>4724.5</v>
      </c>
    </row>
    <row r="62" spans="1:14" ht="29.25" customHeight="1" outlineLevel="1">
      <c r="A62" s="43" t="s">
        <v>869</v>
      </c>
      <c r="B62" s="43" t="s">
        <v>873</v>
      </c>
      <c r="C62" s="43"/>
      <c r="D62" s="43"/>
      <c r="E62" s="10" t="s">
        <v>874</v>
      </c>
      <c r="F62" s="6">
        <f t="shared" ref="F62:N62" si="25">F63+F68</f>
        <v>126777.70000000003</v>
      </c>
      <c r="G62" s="6">
        <f t="shared" si="25"/>
        <v>0</v>
      </c>
      <c r="H62" s="6">
        <f t="shared" si="25"/>
        <v>126777.70000000003</v>
      </c>
      <c r="I62" s="6">
        <f t="shared" si="25"/>
        <v>131327.6</v>
      </c>
      <c r="J62" s="6">
        <f t="shared" si="25"/>
        <v>0</v>
      </c>
      <c r="K62" s="6">
        <f t="shared" si="25"/>
        <v>131327.6</v>
      </c>
      <c r="L62" s="6">
        <f t="shared" si="25"/>
        <v>150261.69999999998</v>
      </c>
      <c r="M62" s="6">
        <f t="shared" si="25"/>
        <v>0</v>
      </c>
      <c r="N62" s="6">
        <f t="shared" si="25"/>
        <v>150261.69999999998</v>
      </c>
    </row>
    <row r="63" spans="1:14" ht="31.5" outlineLevel="2">
      <c r="A63" s="43" t="s">
        <v>869</v>
      </c>
      <c r="B63" s="43" t="s">
        <v>873</v>
      </c>
      <c r="C63" s="43" t="s">
        <v>409</v>
      </c>
      <c r="D63" s="43"/>
      <c r="E63" s="10" t="s">
        <v>410</v>
      </c>
      <c r="F63" s="6">
        <f t="shared" ref="F63:N65" si="26">F64</f>
        <v>314.60000000000002</v>
      </c>
      <c r="G63" s="6">
        <f t="shared" si="26"/>
        <v>0</v>
      </c>
      <c r="H63" s="6">
        <f t="shared" si="26"/>
        <v>314.60000000000002</v>
      </c>
      <c r="I63" s="6">
        <f>I64</f>
        <v>325.60000000000002</v>
      </c>
      <c r="J63" s="6">
        <f t="shared" si="26"/>
        <v>0</v>
      </c>
      <c r="K63" s="6">
        <f t="shared" si="26"/>
        <v>325.60000000000002</v>
      </c>
      <c r="L63" s="6">
        <f>L64</f>
        <v>217.1</v>
      </c>
      <c r="M63" s="6">
        <f t="shared" si="26"/>
        <v>0</v>
      </c>
      <c r="N63" s="6">
        <f t="shared" si="26"/>
        <v>217.1</v>
      </c>
    </row>
    <row r="64" spans="1:14" ht="31.5" outlineLevel="3">
      <c r="A64" s="43" t="s">
        <v>869</v>
      </c>
      <c r="B64" s="43" t="s">
        <v>873</v>
      </c>
      <c r="C64" s="43" t="s">
        <v>411</v>
      </c>
      <c r="D64" s="43"/>
      <c r="E64" s="10" t="s">
        <v>412</v>
      </c>
      <c r="F64" s="6">
        <f t="shared" si="26"/>
        <v>314.60000000000002</v>
      </c>
      <c r="G64" s="6">
        <f t="shared" si="26"/>
        <v>0</v>
      </c>
      <c r="H64" s="6">
        <f t="shared" si="26"/>
        <v>314.60000000000002</v>
      </c>
      <c r="I64" s="6">
        <f>I65</f>
        <v>325.60000000000002</v>
      </c>
      <c r="J64" s="6">
        <f t="shared" si="26"/>
        <v>0</v>
      </c>
      <c r="K64" s="6">
        <f t="shared" si="26"/>
        <v>325.60000000000002</v>
      </c>
      <c r="L64" s="6">
        <f>L65</f>
        <v>217.1</v>
      </c>
      <c r="M64" s="6">
        <f t="shared" si="26"/>
        <v>0</v>
      </c>
      <c r="N64" s="6">
        <f t="shared" si="26"/>
        <v>217.1</v>
      </c>
    </row>
    <row r="65" spans="1:14" ht="18" customHeight="1" outlineLevel="4">
      <c r="A65" s="43" t="s">
        <v>869</v>
      </c>
      <c r="B65" s="43" t="s">
        <v>873</v>
      </c>
      <c r="C65" s="43" t="s">
        <v>413</v>
      </c>
      <c r="D65" s="43"/>
      <c r="E65" s="10" t="s">
        <v>414</v>
      </c>
      <c r="F65" s="6">
        <f>F66</f>
        <v>314.60000000000002</v>
      </c>
      <c r="G65" s="6">
        <f t="shared" si="26"/>
        <v>0</v>
      </c>
      <c r="H65" s="6">
        <f t="shared" si="26"/>
        <v>314.60000000000002</v>
      </c>
      <c r="I65" s="6">
        <f>I66</f>
        <v>325.60000000000002</v>
      </c>
      <c r="J65" s="6">
        <f t="shared" si="26"/>
        <v>0</v>
      </c>
      <c r="K65" s="6">
        <f t="shared" si="26"/>
        <v>325.60000000000002</v>
      </c>
      <c r="L65" s="6">
        <f>L66</f>
        <v>217.1</v>
      </c>
      <c r="M65" s="6">
        <f t="shared" si="26"/>
        <v>0</v>
      </c>
      <c r="N65" s="6">
        <f t="shared" si="26"/>
        <v>217.1</v>
      </c>
    </row>
    <row r="66" spans="1:14" ht="47.25" outlineLevel="5">
      <c r="A66" s="43" t="s">
        <v>869</v>
      </c>
      <c r="B66" s="43" t="s">
        <v>873</v>
      </c>
      <c r="C66" s="43" t="s">
        <v>415</v>
      </c>
      <c r="D66" s="43"/>
      <c r="E66" s="10" t="s">
        <v>416</v>
      </c>
      <c r="F66" s="6">
        <f t="shared" ref="F66:N66" si="27">F67</f>
        <v>314.60000000000002</v>
      </c>
      <c r="G66" s="6">
        <f t="shared" si="27"/>
        <v>0</v>
      </c>
      <c r="H66" s="6">
        <f t="shared" si="27"/>
        <v>314.60000000000002</v>
      </c>
      <c r="I66" s="6">
        <f t="shared" si="27"/>
        <v>325.60000000000002</v>
      </c>
      <c r="J66" s="6">
        <f t="shared" si="27"/>
        <v>0</v>
      </c>
      <c r="K66" s="6">
        <f t="shared" si="27"/>
        <v>325.60000000000002</v>
      </c>
      <c r="L66" s="6">
        <f t="shared" si="27"/>
        <v>217.1</v>
      </c>
      <c r="M66" s="6">
        <f t="shared" si="27"/>
        <v>0</v>
      </c>
      <c r="N66" s="6">
        <f t="shared" si="27"/>
        <v>217.1</v>
      </c>
    </row>
    <row r="67" spans="1:14" ht="47.25" outlineLevel="7">
      <c r="A67" s="44" t="s">
        <v>869</v>
      </c>
      <c r="B67" s="44" t="s">
        <v>873</v>
      </c>
      <c r="C67" s="44" t="s">
        <v>415</v>
      </c>
      <c r="D67" s="44" t="s">
        <v>391</v>
      </c>
      <c r="E67" s="11" t="s">
        <v>392</v>
      </c>
      <c r="F67" s="7">
        <v>314.60000000000002</v>
      </c>
      <c r="G67" s="7"/>
      <c r="H67" s="7">
        <f>SUM(F67:G67)</f>
        <v>314.60000000000002</v>
      </c>
      <c r="I67" s="7">
        <v>325.60000000000002</v>
      </c>
      <c r="J67" s="7"/>
      <c r="K67" s="7">
        <f>SUM(I67:J67)</f>
        <v>325.60000000000002</v>
      </c>
      <c r="L67" s="7">
        <v>217.1</v>
      </c>
      <c r="M67" s="7"/>
      <c r="N67" s="7">
        <f>SUM(L67:M67)</f>
        <v>217.1</v>
      </c>
    </row>
    <row r="68" spans="1:14" ht="31.5" outlineLevel="2">
      <c r="A68" s="43" t="s">
        <v>869</v>
      </c>
      <c r="B68" s="43" t="s">
        <v>873</v>
      </c>
      <c r="C68" s="43" t="s">
        <v>417</v>
      </c>
      <c r="D68" s="43"/>
      <c r="E68" s="10" t="s">
        <v>418</v>
      </c>
      <c r="F68" s="6">
        <f t="shared" ref="F68:N69" si="28">F69</f>
        <v>126463.10000000002</v>
      </c>
      <c r="G68" s="6">
        <f t="shared" si="28"/>
        <v>0</v>
      </c>
      <c r="H68" s="6">
        <f t="shared" si="28"/>
        <v>126463.10000000002</v>
      </c>
      <c r="I68" s="6">
        <f>I69</f>
        <v>131002</v>
      </c>
      <c r="J68" s="6">
        <f t="shared" si="28"/>
        <v>0</v>
      </c>
      <c r="K68" s="6">
        <f t="shared" si="28"/>
        <v>131002</v>
      </c>
      <c r="L68" s="6">
        <f>L69</f>
        <v>150044.59999999998</v>
      </c>
      <c r="M68" s="6">
        <f t="shared" si="28"/>
        <v>0</v>
      </c>
      <c r="N68" s="6">
        <f t="shared" si="28"/>
        <v>150044.59999999998</v>
      </c>
    </row>
    <row r="69" spans="1:14" ht="32.25" customHeight="1" outlineLevel="3">
      <c r="A69" s="43" t="s">
        <v>869</v>
      </c>
      <c r="B69" s="43" t="s">
        <v>873</v>
      </c>
      <c r="C69" s="43" t="s">
        <v>419</v>
      </c>
      <c r="D69" s="43"/>
      <c r="E69" s="10" t="s">
        <v>420</v>
      </c>
      <c r="F69" s="6">
        <f t="shared" si="28"/>
        <v>126463.10000000002</v>
      </c>
      <c r="G69" s="6">
        <f t="shared" si="28"/>
        <v>0</v>
      </c>
      <c r="H69" s="6">
        <f t="shared" si="28"/>
        <v>126463.10000000002</v>
      </c>
      <c r="I69" s="6">
        <f>I70</f>
        <v>131002</v>
      </c>
      <c r="J69" s="6">
        <f t="shared" si="28"/>
        <v>0</v>
      </c>
      <c r="K69" s="6">
        <f t="shared" si="28"/>
        <v>131002</v>
      </c>
      <c r="L69" s="6">
        <f>L70</f>
        <v>150044.59999999998</v>
      </c>
      <c r="M69" s="6">
        <f t="shared" si="28"/>
        <v>0</v>
      </c>
      <c r="N69" s="6">
        <f t="shared" si="28"/>
        <v>150044.59999999998</v>
      </c>
    </row>
    <row r="70" spans="1:14" ht="31.5" outlineLevel="4">
      <c r="A70" s="43" t="s">
        <v>869</v>
      </c>
      <c r="B70" s="43" t="s">
        <v>873</v>
      </c>
      <c r="C70" s="43" t="s">
        <v>421</v>
      </c>
      <c r="D70" s="43"/>
      <c r="E70" s="10" t="s">
        <v>422</v>
      </c>
      <c r="F70" s="6">
        <f t="shared" ref="F70:N70" si="29">F71+F76+F78+F80+F82+F85+F88+F90</f>
        <v>126463.10000000002</v>
      </c>
      <c r="G70" s="6">
        <f t="shared" si="29"/>
        <v>0</v>
      </c>
      <c r="H70" s="6">
        <f t="shared" si="29"/>
        <v>126463.10000000002</v>
      </c>
      <c r="I70" s="6">
        <f t="shared" si="29"/>
        <v>131002</v>
      </c>
      <c r="J70" s="6">
        <f t="shared" si="29"/>
        <v>0</v>
      </c>
      <c r="K70" s="6">
        <f t="shared" si="29"/>
        <v>131002</v>
      </c>
      <c r="L70" s="6">
        <f t="shared" si="29"/>
        <v>150044.59999999998</v>
      </c>
      <c r="M70" s="6">
        <f t="shared" si="29"/>
        <v>0</v>
      </c>
      <c r="N70" s="6">
        <f t="shared" si="29"/>
        <v>150044.59999999998</v>
      </c>
    </row>
    <row r="71" spans="1:14" ht="15.75" outlineLevel="5">
      <c r="A71" s="43" t="s">
        <v>869</v>
      </c>
      <c r="B71" s="43" t="s">
        <v>873</v>
      </c>
      <c r="C71" s="43" t="s">
        <v>423</v>
      </c>
      <c r="D71" s="43"/>
      <c r="E71" s="10" t="s">
        <v>424</v>
      </c>
      <c r="F71" s="6">
        <f t="shared" ref="F71:N71" si="30">F72+F73+F75+F74</f>
        <v>119048.00000000001</v>
      </c>
      <c r="G71" s="6">
        <f t="shared" si="30"/>
        <v>0</v>
      </c>
      <c r="H71" s="6">
        <f t="shared" si="30"/>
        <v>119048.00000000001</v>
      </c>
      <c r="I71" s="6">
        <f t="shared" si="30"/>
        <v>123362.3</v>
      </c>
      <c r="J71" s="6">
        <f t="shared" si="30"/>
        <v>0</v>
      </c>
      <c r="K71" s="6">
        <f t="shared" si="30"/>
        <v>123362.3</v>
      </c>
      <c r="L71" s="6">
        <f t="shared" si="30"/>
        <v>142404.9</v>
      </c>
      <c r="M71" s="6">
        <f t="shared" si="30"/>
        <v>0</v>
      </c>
      <c r="N71" s="6">
        <f t="shared" si="30"/>
        <v>142404.9</v>
      </c>
    </row>
    <row r="72" spans="1:14" ht="47.25" outlineLevel="7">
      <c r="A72" s="44" t="s">
        <v>869</v>
      </c>
      <c r="B72" s="44" t="s">
        <v>873</v>
      </c>
      <c r="C72" s="44" t="s">
        <v>423</v>
      </c>
      <c r="D72" s="44" t="s">
        <v>391</v>
      </c>
      <c r="E72" s="11" t="s">
        <v>392</v>
      </c>
      <c r="F72" s="7">
        <v>107767.1</v>
      </c>
      <c r="G72" s="7"/>
      <c r="H72" s="7">
        <f>SUM(F72:G72)</f>
        <v>107767.1</v>
      </c>
      <c r="I72" s="7">
        <v>112081.4</v>
      </c>
      <c r="J72" s="7"/>
      <c r="K72" s="7">
        <f>SUM(I72:J72)</f>
        <v>112081.4</v>
      </c>
      <c r="L72" s="7">
        <v>131124</v>
      </c>
      <c r="M72" s="7"/>
      <c r="N72" s="7">
        <f>SUM(L72:M72)</f>
        <v>131124</v>
      </c>
    </row>
    <row r="73" spans="1:14" ht="15.75" outlineLevel="7">
      <c r="A73" s="44" t="s">
        <v>869</v>
      </c>
      <c r="B73" s="44" t="s">
        <v>873</v>
      </c>
      <c r="C73" s="44" t="s">
        <v>423</v>
      </c>
      <c r="D73" s="44" t="s">
        <v>394</v>
      </c>
      <c r="E73" s="11" t="s">
        <v>395</v>
      </c>
      <c r="F73" s="7">
        <v>10741.6</v>
      </c>
      <c r="G73" s="7"/>
      <c r="H73" s="7">
        <f>SUM(F73:G73)</f>
        <v>10741.6</v>
      </c>
      <c r="I73" s="7">
        <v>10741.6</v>
      </c>
      <c r="J73" s="7"/>
      <c r="K73" s="7">
        <f>SUM(I73:J73)</f>
        <v>10741.6</v>
      </c>
      <c r="L73" s="7">
        <v>10741.6</v>
      </c>
      <c r="M73" s="7"/>
      <c r="N73" s="7">
        <f>SUM(L73:M73)</f>
        <v>10741.6</v>
      </c>
    </row>
    <row r="74" spans="1:14" ht="31.5" outlineLevel="7">
      <c r="A74" s="44" t="s">
        <v>869</v>
      </c>
      <c r="B74" s="44" t="s">
        <v>873</v>
      </c>
      <c r="C74" s="44" t="s">
        <v>423</v>
      </c>
      <c r="D74" s="44" t="s">
        <v>452</v>
      </c>
      <c r="E74" s="11" t="s">
        <v>453</v>
      </c>
      <c r="F74" s="7">
        <v>260</v>
      </c>
      <c r="G74" s="7"/>
      <c r="H74" s="7">
        <f>SUM(F74:G74)</f>
        <v>260</v>
      </c>
      <c r="I74" s="7">
        <v>260</v>
      </c>
      <c r="J74" s="7"/>
      <c r="K74" s="7">
        <f>SUM(I74:J74)</f>
        <v>260</v>
      </c>
      <c r="L74" s="7">
        <v>260</v>
      </c>
      <c r="M74" s="7"/>
      <c r="N74" s="7">
        <f>SUM(L74:M74)</f>
        <v>260</v>
      </c>
    </row>
    <row r="75" spans="1:14" ht="15.75" outlineLevel="7">
      <c r="A75" s="44" t="s">
        <v>869</v>
      </c>
      <c r="B75" s="44" t="s">
        <v>873</v>
      </c>
      <c r="C75" s="44" t="s">
        <v>423</v>
      </c>
      <c r="D75" s="44" t="s">
        <v>402</v>
      </c>
      <c r="E75" s="11" t="s">
        <v>403</v>
      </c>
      <c r="F75" s="7">
        <v>279.3</v>
      </c>
      <c r="G75" s="7"/>
      <c r="H75" s="7">
        <f>SUM(F75:G75)</f>
        <v>279.3</v>
      </c>
      <c r="I75" s="7">
        <v>279.3</v>
      </c>
      <c r="J75" s="7"/>
      <c r="K75" s="7">
        <f>SUM(I75:J75)</f>
        <v>279.3</v>
      </c>
      <c r="L75" s="7">
        <v>279.3</v>
      </c>
      <c r="M75" s="7"/>
      <c r="N75" s="7">
        <f>SUM(L75:M75)</f>
        <v>279.3</v>
      </c>
    </row>
    <row r="76" spans="1:14" ht="15.75" outlineLevel="5">
      <c r="A76" s="43" t="s">
        <v>869</v>
      </c>
      <c r="B76" s="43" t="s">
        <v>873</v>
      </c>
      <c r="C76" s="43" t="s">
        <v>425</v>
      </c>
      <c r="D76" s="43"/>
      <c r="E76" s="10" t="s">
        <v>397</v>
      </c>
      <c r="F76" s="6">
        <f t="shared" ref="F76:N76" si="31">F77</f>
        <v>720</v>
      </c>
      <c r="G76" s="6">
        <f t="shared" si="31"/>
        <v>0</v>
      </c>
      <c r="H76" s="6">
        <f t="shared" si="31"/>
        <v>720</v>
      </c>
      <c r="I76" s="6">
        <f t="shared" si="31"/>
        <v>720</v>
      </c>
      <c r="J76" s="6">
        <f t="shared" si="31"/>
        <v>0</v>
      </c>
      <c r="K76" s="6">
        <f t="shared" si="31"/>
        <v>720</v>
      </c>
      <c r="L76" s="6">
        <f t="shared" si="31"/>
        <v>720</v>
      </c>
      <c r="M76" s="6">
        <f t="shared" si="31"/>
        <v>0</v>
      </c>
      <c r="N76" s="6">
        <f t="shared" si="31"/>
        <v>720</v>
      </c>
    </row>
    <row r="77" spans="1:14" ht="15.75" outlineLevel="7">
      <c r="A77" s="44" t="s">
        <v>869</v>
      </c>
      <c r="B77" s="44" t="s">
        <v>873</v>
      </c>
      <c r="C77" s="44" t="s">
        <v>425</v>
      </c>
      <c r="D77" s="44" t="s">
        <v>394</v>
      </c>
      <c r="E77" s="11" t="s">
        <v>395</v>
      </c>
      <c r="F77" s="7">
        <v>720</v>
      </c>
      <c r="G77" s="7"/>
      <c r="H77" s="7">
        <f>SUM(F77:G77)</f>
        <v>720</v>
      </c>
      <c r="I77" s="7">
        <v>720</v>
      </c>
      <c r="J77" s="7"/>
      <c r="K77" s="7">
        <f>SUM(I77:J77)</f>
        <v>720</v>
      </c>
      <c r="L77" s="7">
        <v>720</v>
      </c>
      <c r="M77" s="7"/>
      <c r="N77" s="7">
        <f>SUM(L77:M77)</f>
        <v>720</v>
      </c>
    </row>
    <row r="78" spans="1:14" ht="47.25" outlineLevel="5">
      <c r="A78" s="43" t="s">
        <v>869</v>
      </c>
      <c r="B78" s="43" t="s">
        <v>873</v>
      </c>
      <c r="C78" s="43" t="s">
        <v>426</v>
      </c>
      <c r="D78" s="43"/>
      <c r="E78" s="10" t="s">
        <v>875</v>
      </c>
      <c r="F78" s="6">
        <f t="shared" ref="F78:N78" si="32">F79</f>
        <v>19.7</v>
      </c>
      <c r="G78" s="6">
        <f t="shared" si="32"/>
        <v>0</v>
      </c>
      <c r="H78" s="6">
        <f t="shared" si="32"/>
        <v>19.7</v>
      </c>
      <c r="I78" s="6">
        <f t="shared" si="32"/>
        <v>20.5</v>
      </c>
      <c r="J78" s="6">
        <f t="shared" si="32"/>
        <v>0</v>
      </c>
      <c r="K78" s="6">
        <f t="shared" si="32"/>
        <v>20.5</v>
      </c>
      <c r="L78" s="6">
        <f t="shared" si="32"/>
        <v>20.5</v>
      </c>
      <c r="M78" s="6">
        <f t="shared" si="32"/>
        <v>0</v>
      </c>
      <c r="N78" s="6">
        <f t="shared" si="32"/>
        <v>20.5</v>
      </c>
    </row>
    <row r="79" spans="1:14" ht="47.25" outlineLevel="7">
      <c r="A79" s="44" t="s">
        <v>869</v>
      </c>
      <c r="B79" s="44" t="s">
        <v>873</v>
      </c>
      <c r="C79" s="44" t="s">
        <v>426</v>
      </c>
      <c r="D79" s="44" t="s">
        <v>391</v>
      </c>
      <c r="E79" s="11" t="s">
        <v>392</v>
      </c>
      <c r="F79" s="7">
        <v>19.7</v>
      </c>
      <c r="G79" s="7"/>
      <c r="H79" s="7">
        <f>SUM(F79:G79)</f>
        <v>19.7</v>
      </c>
      <c r="I79" s="7">
        <v>20.5</v>
      </c>
      <c r="J79" s="7"/>
      <c r="K79" s="7">
        <f>SUM(I79:J79)</f>
        <v>20.5</v>
      </c>
      <c r="L79" s="7">
        <v>20.5</v>
      </c>
      <c r="M79" s="7"/>
      <c r="N79" s="7">
        <f>SUM(L79:M79)</f>
        <v>20.5</v>
      </c>
    </row>
    <row r="80" spans="1:14" ht="15.75" outlineLevel="5">
      <c r="A80" s="43" t="s">
        <v>869</v>
      </c>
      <c r="B80" s="43" t="s">
        <v>873</v>
      </c>
      <c r="C80" s="43" t="s">
        <v>427</v>
      </c>
      <c r="D80" s="43"/>
      <c r="E80" s="10" t="s">
        <v>428</v>
      </c>
      <c r="F80" s="6">
        <f t="shared" ref="F80:N80" si="33">F81</f>
        <v>154.5</v>
      </c>
      <c r="G80" s="6">
        <f t="shared" si="33"/>
        <v>0</v>
      </c>
      <c r="H80" s="6">
        <f t="shared" si="33"/>
        <v>154.5</v>
      </c>
      <c r="I80" s="6">
        <f t="shared" si="33"/>
        <v>154.5</v>
      </c>
      <c r="J80" s="6">
        <f t="shared" si="33"/>
        <v>0</v>
      </c>
      <c r="K80" s="6">
        <f t="shared" si="33"/>
        <v>154.5</v>
      </c>
      <c r="L80" s="6">
        <f t="shared" si="33"/>
        <v>154.5</v>
      </c>
      <c r="M80" s="6">
        <f t="shared" si="33"/>
        <v>0</v>
      </c>
      <c r="N80" s="6">
        <f t="shared" si="33"/>
        <v>154.5</v>
      </c>
    </row>
    <row r="81" spans="1:14" ht="15.75" outlineLevel="7">
      <c r="A81" s="44" t="s">
        <v>869</v>
      </c>
      <c r="B81" s="44" t="s">
        <v>873</v>
      </c>
      <c r="C81" s="44" t="s">
        <v>427</v>
      </c>
      <c r="D81" s="44" t="s">
        <v>394</v>
      </c>
      <c r="E81" s="11" t="s">
        <v>395</v>
      </c>
      <c r="F81" s="7">
        <v>154.5</v>
      </c>
      <c r="G81" s="7"/>
      <c r="H81" s="7">
        <f>SUM(F81:G81)</f>
        <v>154.5</v>
      </c>
      <c r="I81" s="7">
        <v>154.5</v>
      </c>
      <c r="J81" s="7"/>
      <c r="K81" s="7">
        <f>SUM(I81:J81)</f>
        <v>154.5</v>
      </c>
      <c r="L81" s="7">
        <v>154.5</v>
      </c>
      <c r="M81" s="7"/>
      <c r="N81" s="7">
        <f>SUM(L81:M81)</f>
        <v>154.5</v>
      </c>
    </row>
    <row r="82" spans="1:14" ht="31.5" outlineLevel="5">
      <c r="A82" s="43" t="s">
        <v>869</v>
      </c>
      <c r="B82" s="43" t="s">
        <v>873</v>
      </c>
      <c r="C82" s="43" t="s">
        <v>429</v>
      </c>
      <c r="D82" s="43"/>
      <c r="E82" s="10" t="s">
        <v>430</v>
      </c>
      <c r="F82" s="6">
        <f t="shared" ref="F82:N82" si="34">F83+F84</f>
        <v>418.8</v>
      </c>
      <c r="G82" s="6">
        <f t="shared" si="34"/>
        <v>0</v>
      </c>
      <c r="H82" s="6">
        <f t="shared" si="34"/>
        <v>418.8</v>
      </c>
      <c r="I82" s="6">
        <f t="shared" si="34"/>
        <v>433.4</v>
      </c>
      <c r="J82" s="6">
        <f t="shared" si="34"/>
        <v>0</v>
      </c>
      <c r="K82" s="6">
        <f t="shared" si="34"/>
        <v>433.4</v>
      </c>
      <c r="L82" s="6">
        <f t="shared" si="34"/>
        <v>433.4</v>
      </c>
      <c r="M82" s="6">
        <f t="shared" si="34"/>
        <v>0</v>
      </c>
      <c r="N82" s="6">
        <f t="shared" si="34"/>
        <v>433.4</v>
      </c>
    </row>
    <row r="83" spans="1:14" ht="47.25" outlineLevel="7">
      <c r="A83" s="44" t="s">
        <v>869</v>
      </c>
      <c r="B83" s="44" t="s">
        <v>873</v>
      </c>
      <c r="C83" s="44" t="s">
        <v>429</v>
      </c>
      <c r="D83" s="44" t="s">
        <v>391</v>
      </c>
      <c r="E83" s="11" t="s">
        <v>392</v>
      </c>
      <c r="F83" s="7">
        <v>298.8</v>
      </c>
      <c r="G83" s="7"/>
      <c r="H83" s="7">
        <f>SUM(F83:G83)</f>
        <v>298.8</v>
      </c>
      <c r="I83" s="7">
        <v>313.39999999999998</v>
      </c>
      <c r="J83" s="7"/>
      <c r="K83" s="7">
        <f>SUM(I83:J83)</f>
        <v>313.39999999999998</v>
      </c>
      <c r="L83" s="7">
        <v>313.39999999999998</v>
      </c>
      <c r="M83" s="7"/>
      <c r="N83" s="7">
        <f>SUM(L83:M83)</f>
        <v>313.39999999999998</v>
      </c>
    </row>
    <row r="84" spans="1:14" ht="15.75" outlineLevel="7">
      <c r="A84" s="44" t="s">
        <v>869</v>
      </c>
      <c r="B84" s="44" t="s">
        <v>873</v>
      </c>
      <c r="C84" s="44" t="s">
        <v>429</v>
      </c>
      <c r="D84" s="44" t="s">
        <v>394</v>
      </c>
      <c r="E84" s="11" t="s">
        <v>395</v>
      </c>
      <c r="F84" s="7">
        <v>120</v>
      </c>
      <c r="G84" s="7"/>
      <c r="H84" s="7">
        <f>SUM(F84:G84)</f>
        <v>120</v>
      </c>
      <c r="I84" s="7">
        <v>120</v>
      </c>
      <c r="J84" s="7"/>
      <c r="K84" s="7">
        <f>SUM(I84:J84)</f>
        <v>120</v>
      </c>
      <c r="L84" s="7">
        <v>120</v>
      </c>
      <c r="M84" s="7"/>
      <c r="N84" s="7">
        <f>SUM(L84:M84)</f>
        <v>120</v>
      </c>
    </row>
    <row r="85" spans="1:14" ht="31.5" outlineLevel="5">
      <c r="A85" s="43" t="s">
        <v>869</v>
      </c>
      <c r="B85" s="43" t="s">
        <v>873</v>
      </c>
      <c r="C85" s="43" t="s">
        <v>140</v>
      </c>
      <c r="D85" s="43"/>
      <c r="E85" s="10" t="s">
        <v>820</v>
      </c>
      <c r="F85" s="6">
        <f t="shared" ref="F85:N85" si="35">F86+F87</f>
        <v>5584.5</v>
      </c>
      <c r="G85" s="6">
        <f t="shared" si="35"/>
        <v>0</v>
      </c>
      <c r="H85" s="6">
        <f t="shared" si="35"/>
        <v>5584.5</v>
      </c>
      <c r="I85" s="6">
        <f t="shared" si="35"/>
        <v>5775.4</v>
      </c>
      <c r="J85" s="6">
        <f t="shared" si="35"/>
        <v>0</v>
      </c>
      <c r="K85" s="6">
        <f t="shared" si="35"/>
        <v>5775.4</v>
      </c>
      <c r="L85" s="6">
        <f t="shared" si="35"/>
        <v>5775.4</v>
      </c>
      <c r="M85" s="6">
        <f t="shared" si="35"/>
        <v>0</v>
      </c>
      <c r="N85" s="6">
        <f t="shared" si="35"/>
        <v>5775.4</v>
      </c>
    </row>
    <row r="86" spans="1:14" ht="47.25" outlineLevel="7">
      <c r="A86" s="44" t="s">
        <v>869</v>
      </c>
      <c r="B86" s="44" t="s">
        <v>873</v>
      </c>
      <c r="C86" s="44" t="s">
        <v>140</v>
      </c>
      <c r="D86" s="44" t="s">
        <v>391</v>
      </c>
      <c r="E86" s="11" t="s">
        <v>392</v>
      </c>
      <c r="F86" s="7">
        <v>5489.5</v>
      </c>
      <c r="G86" s="7"/>
      <c r="H86" s="7">
        <f>SUM(F86:G86)</f>
        <v>5489.5</v>
      </c>
      <c r="I86" s="7">
        <v>5680.4</v>
      </c>
      <c r="J86" s="7"/>
      <c r="K86" s="7">
        <f>SUM(I86:J86)</f>
        <v>5680.4</v>
      </c>
      <c r="L86" s="7">
        <v>5680.4</v>
      </c>
      <c r="M86" s="7"/>
      <c r="N86" s="7">
        <f>SUM(L86:M86)</f>
        <v>5680.4</v>
      </c>
    </row>
    <row r="87" spans="1:14" ht="15.75" outlineLevel="7">
      <c r="A87" s="44" t="s">
        <v>869</v>
      </c>
      <c r="B87" s="44" t="s">
        <v>873</v>
      </c>
      <c r="C87" s="44" t="s">
        <v>140</v>
      </c>
      <c r="D87" s="44" t="s">
        <v>394</v>
      </c>
      <c r="E87" s="11" t="s">
        <v>395</v>
      </c>
      <c r="F87" s="7">
        <v>95</v>
      </c>
      <c r="G87" s="7"/>
      <c r="H87" s="7">
        <f>SUM(F87:G87)</f>
        <v>95</v>
      </c>
      <c r="I87" s="7">
        <v>95</v>
      </c>
      <c r="J87" s="7"/>
      <c r="K87" s="7">
        <f>SUM(I87:J87)</f>
        <v>95</v>
      </c>
      <c r="L87" s="7">
        <v>95</v>
      </c>
      <c r="M87" s="7"/>
      <c r="N87" s="7">
        <f>SUM(L87:M87)</f>
        <v>95</v>
      </c>
    </row>
    <row r="88" spans="1:14" ht="47.25" outlineLevel="5">
      <c r="A88" s="43" t="s">
        <v>869</v>
      </c>
      <c r="B88" s="43" t="s">
        <v>873</v>
      </c>
      <c r="C88" s="43" t="s">
        <v>431</v>
      </c>
      <c r="D88" s="43"/>
      <c r="E88" s="10" t="s">
        <v>432</v>
      </c>
      <c r="F88" s="6">
        <f t="shared" ref="F88:N88" si="36">F89</f>
        <v>0.6</v>
      </c>
      <c r="G88" s="6">
        <f t="shared" si="36"/>
        <v>0</v>
      </c>
      <c r="H88" s="6">
        <f t="shared" si="36"/>
        <v>0.6</v>
      </c>
      <c r="I88" s="6">
        <f t="shared" si="36"/>
        <v>0.6</v>
      </c>
      <c r="J88" s="6">
        <f t="shared" si="36"/>
        <v>0</v>
      </c>
      <c r="K88" s="6">
        <f t="shared" si="36"/>
        <v>0.6</v>
      </c>
      <c r="L88" s="6">
        <f t="shared" si="36"/>
        <v>0.6</v>
      </c>
      <c r="M88" s="6">
        <f t="shared" si="36"/>
        <v>0</v>
      </c>
      <c r="N88" s="6">
        <f t="shared" si="36"/>
        <v>0.6</v>
      </c>
    </row>
    <row r="89" spans="1:14" ht="47.25" outlineLevel="7">
      <c r="A89" s="44" t="s">
        <v>869</v>
      </c>
      <c r="B89" s="44" t="s">
        <v>873</v>
      </c>
      <c r="C89" s="44" t="s">
        <v>431</v>
      </c>
      <c r="D89" s="44" t="s">
        <v>391</v>
      </c>
      <c r="E89" s="11" t="s">
        <v>392</v>
      </c>
      <c r="F89" s="7">
        <v>0.6</v>
      </c>
      <c r="G89" s="7"/>
      <c r="H89" s="7">
        <f>SUM(F89:G89)</f>
        <v>0.6</v>
      </c>
      <c r="I89" s="7">
        <v>0.6</v>
      </c>
      <c r="J89" s="7"/>
      <c r="K89" s="7">
        <f>SUM(I89:J89)</f>
        <v>0.6</v>
      </c>
      <c r="L89" s="7">
        <v>0.6</v>
      </c>
      <c r="M89" s="7"/>
      <c r="N89" s="7">
        <f>SUM(L89:M89)</f>
        <v>0.6</v>
      </c>
    </row>
    <row r="90" spans="1:14" ht="31.5" outlineLevel="7">
      <c r="A90" s="43" t="s">
        <v>869</v>
      </c>
      <c r="B90" s="43" t="s">
        <v>873</v>
      </c>
      <c r="C90" s="43" t="s">
        <v>962</v>
      </c>
      <c r="D90" s="43"/>
      <c r="E90" s="10" t="s">
        <v>9</v>
      </c>
      <c r="F90" s="6">
        <f t="shared" ref="F90:N90" si="37">F91</f>
        <v>517</v>
      </c>
      <c r="G90" s="6">
        <f t="shared" si="37"/>
        <v>0</v>
      </c>
      <c r="H90" s="6">
        <f t="shared" si="37"/>
        <v>517</v>
      </c>
      <c r="I90" s="6">
        <f>I91</f>
        <v>535.29999999999995</v>
      </c>
      <c r="J90" s="6">
        <f t="shared" si="37"/>
        <v>0</v>
      </c>
      <c r="K90" s="6">
        <f t="shared" si="37"/>
        <v>535.29999999999995</v>
      </c>
      <c r="L90" s="6">
        <f>L91</f>
        <v>535.29999999999995</v>
      </c>
      <c r="M90" s="6">
        <f t="shared" si="37"/>
        <v>0</v>
      </c>
      <c r="N90" s="6">
        <f t="shared" si="37"/>
        <v>535.29999999999995</v>
      </c>
    </row>
    <row r="91" spans="1:14" ht="47.25" outlineLevel="7">
      <c r="A91" s="44" t="s">
        <v>869</v>
      </c>
      <c r="B91" s="44" t="s">
        <v>873</v>
      </c>
      <c r="C91" s="44" t="s">
        <v>962</v>
      </c>
      <c r="D91" s="44" t="s">
        <v>391</v>
      </c>
      <c r="E91" s="11" t="s">
        <v>392</v>
      </c>
      <c r="F91" s="7">
        <v>517</v>
      </c>
      <c r="G91" s="7"/>
      <c r="H91" s="7">
        <f>SUM(F91:G91)</f>
        <v>517</v>
      </c>
      <c r="I91" s="7">
        <v>535.29999999999995</v>
      </c>
      <c r="J91" s="7"/>
      <c r="K91" s="7">
        <f>SUM(I91:J91)</f>
        <v>535.29999999999995</v>
      </c>
      <c r="L91" s="7">
        <v>535.29999999999995</v>
      </c>
      <c r="M91" s="7"/>
      <c r="N91" s="7">
        <f>SUM(L91:M91)</f>
        <v>535.29999999999995</v>
      </c>
    </row>
    <row r="92" spans="1:14" ht="15.75" outlineLevel="1">
      <c r="A92" s="43" t="s">
        <v>869</v>
      </c>
      <c r="B92" s="43" t="s">
        <v>876</v>
      </c>
      <c r="C92" s="43"/>
      <c r="D92" s="43"/>
      <c r="E92" s="10" t="s">
        <v>877</v>
      </c>
      <c r="F92" s="6">
        <f t="shared" ref="F92:N96" si="38">F93</f>
        <v>4.5</v>
      </c>
      <c r="G92" s="6">
        <f t="shared" si="38"/>
        <v>11.3</v>
      </c>
      <c r="H92" s="6">
        <f t="shared" si="38"/>
        <v>15.8</v>
      </c>
      <c r="I92" s="6">
        <f>I93</f>
        <v>4.0999999999999996</v>
      </c>
      <c r="J92" s="6">
        <f t="shared" si="38"/>
        <v>12.4</v>
      </c>
      <c r="K92" s="6">
        <f t="shared" si="38"/>
        <v>16.5</v>
      </c>
      <c r="L92" s="6">
        <f>L93</f>
        <v>4.0999999999999996</v>
      </c>
      <c r="M92" s="6">
        <f t="shared" si="38"/>
        <v>316.2</v>
      </c>
      <c r="N92" s="6">
        <f t="shared" si="38"/>
        <v>320.3</v>
      </c>
    </row>
    <row r="93" spans="1:14" ht="31.5" outlineLevel="2">
      <c r="A93" s="43" t="s">
        <v>869</v>
      </c>
      <c r="B93" s="43" t="s">
        <v>876</v>
      </c>
      <c r="C93" s="43" t="s">
        <v>417</v>
      </c>
      <c r="D93" s="43"/>
      <c r="E93" s="10" t="s">
        <v>418</v>
      </c>
      <c r="F93" s="6">
        <f t="shared" si="38"/>
        <v>4.5</v>
      </c>
      <c r="G93" s="6">
        <f t="shared" si="38"/>
        <v>11.3</v>
      </c>
      <c r="H93" s="6">
        <f t="shared" si="38"/>
        <v>15.8</v>
      </c>
      <c r="I93" s="6">
        <f>I94</f>
        <v>4.0999999999999996</v>
      </c>
      <c r="J93" s="6">
        <f t="shared" si="38"/>
        <v>12.4</v>
      </c>
      <c r="K93" s="6">
        <f t="shared" si="38"/>
        <v>16.5</v>
      </c>
      <c r="L93" s="6">
        <f>L94</f>
        <v>4.0999999999999996</v>
      </c>
      <c r="M93" s="6">
        <f t="shared" si="38"/>
        <v>316.2</v>
      </c>
      <c r="N93" s="6">
        <f t="shared" si="38"/>
        <v>320.3</v>
      </c>
    </row>
    <row r="94" spans="1:14" ht="30" customHeight="1" outlineLevel="3">
      <c r="A94" s="43" t="s">
        <v>869</v>
      </c>
      <c r="B94" s="43" t="s">
        <v>876</v>
      </c>
      <c r="C94" s="43" t="s">
        <v>419</v>
      </c>
      <c r="D94" s="43"/>
      <c r="E94" s="10" t="s">
        <v>420</v>
      </c>
      <c r="F94" s="6">
        <f t="shared" si="38"/>
        <v>4.5</v>
      </c>
      <c r="G94" s="6">
        <f t="shared" si="38"/>
        <v>11.3</v>
      </c>
      <c r="H94" s="6">
        <f t="shared" si="38"/>
        <v>15.8</v>
      </c>
      <c r="I94" s="6">
        <f>I95</f>
        <v>4.0999999999999996</v>
      </c>
      <c r="J94" s="6">
        <f t="shared" si="38"/>
        <v>12.4</v>
      </c>
      <c r="K94" s="6">
        <f t="shared" si="38"/>
        <v>16.5</v>
      </c>
      <c r="L94" s="6">
        <f>L95</f>
        <v>4.0999999999999996</v>
      </c>
      <c r="M94" s="6">
        <f t="shared" si="38"/>
        <v>316.2</v>
      </c>
      <c r="N94" s="6">
        <f t="shared" si="38"/>
        <v>320.3</v>
      </c>
    </row>
    <row r="95" spans="1:14" ht="31.5" outlineLevel="4">
      <c r="A95" s="43" t="s">
        <v>869</v>
      </c>
      <c r="B95" s="43" t="s">
        <v>876</v>
      </c>
      <c r="C95" s="43" t="s">
        <v>421</v>
      </c>
      <c r="D95" s="43"/>
      <c r="E95" s="10" t="s">
        <v>422</v>
      </c>
      <c r="F95" s="6">
        <f t="shared" si="38"/>
        <v>4.5</v>
      </c>
      <c r="G95" s="6">
        <f t="shared" si="38"/>
        <v>11.3</v>
      </c>
      <c r="H95" s="6">
        <f t="shared" si="38"/>
        <v>15.8</v>
      </c>
      <c r="I95" s="6">
        <f>I96</f>
        <v>4.0999999999999996</v>
      </c>
      <c r="J95" s="6">
        <f t="shared" si="38"/>
        <v>12.4</v>
      </c>
      <c r="K95" s="6">
        <f t="shared" si="38"/>
        <v>16.5</v>
      </c>
      <c r="L95" s="6">
        <f>L96</f>
        <v>4.0999999999999996</v>
      </c>
      <c r="M95" s="6">
        <f t="shared" si="38"/>
        <v>316.2</v>
      </c>
      <c r="N95" s="6">
        <f t="shared" si="38"/>
        <v>320.3</v>
      </c>
    </row>
    <row r="96" spans="1:14" ht="31.5" customHeight="1" outlineLevel="5">
      <c r="A96" s="43" t="s">
        <v>869</v>
      </c>
      <c r="B96" s="43" t="s">
        <v>876</v>
      </c>
      <c r="C96" s="163" t="s">
        <v>433</v>
      </c>
      <c r="D96" s="163"/>
      <c r="E96" s="164" t="s">
        <v>434</v>
      </c>
      <c r="F96" s="6">
        <f t="shared" si="38"/>
        <v>4.5</v>
      </c>
      <c r="G96" s="6">
        <f t="shared" si="38"/>
        <v>11.3</v>
      </c>
      <c r="H96" s="6">
        <f t="shared" si="38"/>
        <v>15.8</v>
      </c>
      <c r="I96" s="6">
        <f>I97</f>
        <v>4.0999999999999996</v>
      </c>
      <c r="J96" s="6">
        <f t="shared" si="38"/>
        <v>12.4</v>
      </c>
      <c r="K96" s="6">
        <f t="shared" si="38"/>
        <v>16.5</v>
      </c>
      <c r="L96" s="6">
        <f>L97</f>
        <v>4.0999999999999996</v>
      </c>
      <c r="M96" s="6">
        <f t="shared" si="38"/>
        <v>316.2</v>
      </c>
      <c r="N96" s="6">
        <f t="shared" si="38"/>
        <v>320.3</v>
      </c>
    </row>
    <row r="97" spans="1:14" ht="15.75" outlineLevel="7">
      <c r="A97" s="44" t="s">
        <v>869</v>
      </c>
      <c r="B97" s="44" t="s">
        <v>876</v>
      </c>
      <c r="C97" s="44" t="s">
        <v>433</v>
      </c>
      <c r="D97" s="44" t="s">
        <v>394</v>
      </c>
      <c r="E97" s="11" t="s">
        <v>395</v>
      </c>
      <c r="F97" s="7">
        <v>4.5</v>
      </c>
      <c r="G97" s="162">
        <v>11.3</v>
      </c>
      <c r="H97" s="162">
        <f>SUM(F97:G97)</f>
        <v>15.8</v>
      </c>
      <c r="I97" s="7">
        <v>4.0999999999999996</v>
      </c>
      <c r="J97" s="162">
        <v>12.4</v>
      </c>
      <c r="K97" s="162">
        <f>SUM(I97:J97)</f>
        <v>16.5</v>
      </c>
      <c r="L97" s="7">
        <v>4.0999999999999996</v>
      </c>
      <c r="M97" s="162">
        <v>316.2</v>
      </c>
      <c r="N97" s="162">
        <f>SUM(L97:M97)</f>
        <v>320.3</v>
      </c>
    </row>
    <row r="98" spans="1:14" ht="31.5" outlineLevel="7">
      <c r="A98" s="43" t="s">
        <v>869</v>
      </c>
      <c r="B98" s="43" t="s">
        <v>114</v>
      </c>
      <c r="C98" s="43"/>
      <c r="D98" s="43"/>
      <c r="E98" s="10" t="s">
        <v>115</v>
      </c>
      <c r="F98" s="6">
        <f t="shared" ref="F98:N100" si="39">F99</f>
        <v>550.1</v>
      </c>
      <c r="G98" s="6">
        <f t="shared" si="39"/>
        <v>0</v>
      </c>
      <c r="H98" s="6">
        <f t="shared" si="39"/>
        <v>550.1</v>
      </c>
      <c r="I98" s="6"/>
      <c r="J98" s="6">
        <f t="shared" si="39"/>
        <v>0</v>
      </c>
      <c r="K98" s="6">
        <f t="shared" si="39"/>
        <v>0</v>
      </c>
      <c r="L98" s="6">
        <f t="shared" si="39"/>
        <v>10759</v>
      </c>
      <c r="M98" s="6">
        <f t="shared" si="39"/>
        <v>0</v>
      </c>
      <c r="N98" s="6">
        <f t="shared" si="39"/>
        <v>10759</v>
      </c>
    </row>
    <row r="99" spans="1:14" ht="31.5" outlineLevel="7">
      <c r="A99" s="43" t="s">
        <v>869</v>
      </c>
      <c r="B99" s="43" t="s">
        <v>114</v>
      </c>
      <c r="C99" s="43" t="s">
        <v>398</v>
      </c>
      <c r="D99" s="43"/>
      <c r="E99" s="10" t="s">
        <v>399</v>
      </c>
      <c r="F99" s="6">
        <f t="shared" si="39"/>
        <v>550.1</v>
      </c>
      <c r="G99" s="6">
        <f t="shared" si="39"/>
        <v>0</v>
      </c>
      <c r="H99" s="6">
        <f t="shared" si="39"/>
        <v>550.1</v>
      </c>
      <c r="I99" s="6"/>
      <c r="J99" s="6">
        <f t="shared" si="39"/>
        <v>0</v>
      </c>
      <c r="K99" s="6">
        <f t="shared" si="39"/>
        <v>0</v>
      </c>
      <c r="L99" s="6">
        <f t="shared" si="39"/>
        <v>10759</v>
      </c>
      <c r="M99" s="6">
        <f t="shared" si="39"/>
        <v>0</v>
      </c>
      <c r="N99" s="6">
        <f t="shared" si="39"/>
        <v>10759</v>
      </c>
    </row>
    <row r="100" spans="1:14" ht="15.75" outlineLevel="7">
      <c r="A100" s="43" t="s">
        <v>869</v>
      </c>
      <c r="B100" s="43" t="s">
        <v>114</v>
      </c>
      <c r="C100" s="43" t="s">
        <v>116</v>
      </c>
      <c r="D100" s="43"/>
      <c r="E100" s="10" t="s">
        <v>156</v>
      </c>
      <c r="F100" s="6">
        <f t="shared" si="39"/>
        <v>550.1</v>
      </c>
      <c r="G100" s="6">
        <f t="shared" si="39"/>
        <v>0</v>
      </c>
      <c r="H100" s="6">
        <f t="shared" si="39"/>
        <v>550.1</v>
      </c>
      <c r="I100" s="6"/>
      <c r="J100" s="6">
        <f t="shared" si="39"/>
        <v>0</v>
      </c>
      <c r="K100" s="6">
        <f t="shared" si="39"/>
        <v>0</v>
      </c>
      <c r="L100" s="6">
        <f t="shared" si="39"/>
        <v>10759</v>
      </c>
      <c r="M100" s="6">
        <f t="shared" si="39"/>
        <v>0</v>
      </c>
      <c r="N100" s="6">
        <f t="shared" si="39"/>
        <v>10759</v>
      </c>
    </row>
    <row r="101" spans="1:14" ht="15.75" outlineLevel="7">
      <c r="A101" s="44" t="s">
        <v>869</v>
      </c>
      <c r="B101" s="43" t="s">
        <v>114</v>
      </c>
      <c r="C101" s="44" t="s">
        <v>116</v>
      </c>
      <c r="D101" s="44" t="s">
        <v>402</v>
      </c>
      <c r="E101" s="11" t="s">
        <v>403</v>
      </c>
      <c r="F101" s="7">
        <v>550.1</v>
      </c>
      <c r="G101" s="7"/>
      <c r="H101" s="7">
        <f>SUM(F101:G101)</f>
        <v>550.1</v>
      </c>
      <c r="I101" s="7"/>
      <c r="J101" s="7"/>
      <c r="K101" s="7">
        <f>SUM(I101:J101)</f>
        <v>0</v>
      </c>
      <c r="L101" s="7">
        <v>10759</v>
      </c>
      <c r="M101" s="7"/>
      <c r="N101" s="7">
        <f>SUM(L101:M101)</f>
        <v>10759</v>
      </c>
    </row>
    <row r="102" spans="1:14" ht="15.75" outlineLevel="1">
      <c r="A102" s="43" t="s">
        <v>869</v>
      </c>
      <c r="B102" s="43" t="s">
        <v>878</v>
      </c>
      <c r="C102" s="43"/>
      <c r="D102" s="43"/>
      <c r="E102" s="10" t="s">
        <v>879</v>
      </c>
      <c r="F102" s="6">
        <f t="shared" ref="F102:N104" si="40">F103</f>
        <v>10000</v>
      </c>
      <c r="G102" s="6">
        <f t="shared" si="40"/>
        <v>0</v>
      </c>
      <c r="H102" s="6">
        <f t="shared" si="40"/>
        <v>10000</v>
      </c>
      <c r="I102" s="6">
        <f>I103</f>
        <v>1000</v>
      </c>
      <c r="J102" s="6">
        <f t="shared" si="40"/>
        <v>0</v>
      </c>
      <c r="K102" s="6">
        <f t="shared" si="40"/>
        <v>1000</v>
      </c>
      <c r="L102" s="6">
        <f>L103</f>
        <v>1000</v>
      </c>
      <c r="M102" s="6">
        <f t="shared" si="40"/>
        <v>0</v>
      </c>
      <c r="N102" s="6">
        <f t="shared" si="40"/>
        <v>1000</v>
      </c>
    </row>
    <row r="103" spans="1:14" ht="31.5" outlineLevel="2">
      <c r="A103" s="43" t="s">
        <v>869</v>
      </c>
      <c r="B103" s="43" t="s">
        <v>878</v>
      </c>
      <c r="C103" s="43" t="s">
        <v>398</v>
      </c>
      <c r="D103" s="43"/>
      <c r="E103" s="10" t="s">
        <v>399</v>
      </c>
      <c r="F103" s="6">
        <f t="shared" si="40"/>
        <v>10000</v>
      </c>
      <c r="G103" s="6">
        <f t="shared" si="40"/>
        <v>0</v>
      </c>
      <c r="H103" s="6">
        <f t="shared" si="40"/>
        <v>10000</v>
      </c>
      <c r="I103" s="6">
        <f>I104</f>
        <v>1000</v>
      </c>
      <c r="J103" s="6">
        <f t="shared" si="40"/>
        <v>0</v>
      </c>
      <c r="K103" s="6">
        <f t="shared" si="40"/>
        <v>1000</v>
      </c>
      <c r="L103" s="6">
        <f>L104</f>
        <v>1000</v>
      </c>
      <c r="M103" s="6">
        <f t="shared" si="40"/>
        <v>0</v>
      </c>
      <c r="N103" s="6">
        <f t="shared" si="40"/>
        <v>1000</v>
      </c>
    </row>
    <row r="104" spans="1:14" ht="15.75" outlineLevel="3">
      <c r="A104" s="43" t="s">
        <v>869</v>
      </c>
      <c r="B104" s="43" t="s">
        <v>878</v>
      </c>
      <c r="C104" s="43" t="s">
        <v>435</v>
      </c>
      <c r="D104" s="43"/>
      <c r="E104" s="10" t="s">
        <v>848</v>
      </c>
      <c r="F104" s="6">
        <f t="shared" si="40"/>
        <v>10000</v>
      </c>
      <c r="G104" s="6">
        <f t="shared" si="40"/>
        <v>0</v>
      </c>
      <c r="H104" s="6">
        <f t="shared" si="40"/>
        <v>10000</v>
      </c>
      <c r="I104" s="6">
        <f>I105</f>
        <v>1000</v>
      </c>
      <c r="J104" s="6">
        <f t="shared" si="40"/>
        <v>0</v>
      </c>
      <c r="K104" s="6">
        <f t="shared" si="40"/>
        <v>1000</v>
      </c>
      <c r="L104" s="6">
        <f>L105</f>
        <v>1000</v>
      </c>
      <c r="M104" s="6">
        <f t="shared" si="40"/>
        <v>0</v>
      </c>
      <c r="N104" s="6">
        <f t="shared" si="40"/>
        <v>1000</v>
      </c>
    </row>
    <row r="105" spans="1:14" ht="15.75" outlineLevel="7">
      <c r="A105" s="44" t="s">
        <v>869</v>
      </c>
      <c r="B105" s="44" t="s">
        <v>878</v>
      </c>
      <c r="C105" s="44" t="s">
        <v>435</v>
      </c>
      <c r="D105" s="44" t="s">
        <v>402</v>
      </c>
      <c r="E105" s="11" t="s">
        <v>403</v>
      </c>
      <c r="F105" s="7">
        <v>10000</v>
      </c>
      <c r="G105" s="7"/>
      <c r="H105" s="7">
        <f>SUM(F105:G105)</f>
        <v>10000</v>
      </c>
      <c r="I105" s="7">
        <v>1000</v>
      </c>
      <c r="J105" s="7"/>
      <c r="K105" s="7">
        <f>SUM(I105:J105)</f>
        <v>1000</v>
      </c>
      <c r="L105" s="7">
        <v>1000</v>
      </c>
      <c r="M105" s="7"/>
      <c r="N105" s="7">
        <f>SUM(L105:M105)</f>
        <v>1000</v>
      </c>
    </row>
    <row r="106" spans="1:14" ht="15.75" outlineLevel="1">
      <c r="A106" s="43" t="s">
        <v>869</v>
      </c>
      <c r="B106" s="43" t="s">
        <v>859</v>
      </c>
      <c r="C106" s="43"/>
      <c r="D106" s="43"/>
      <c r="E106" s="10" t="s">
        <v>860</v>
      </c>
      <c r="F106" s="6">
        <f t="shared" ref="F106:N106" si="41">F107+F120+F138+F163+F115</f>
        <v>78750.138810000004</v>
      </c>
      <c r="G106" s="6">
        <f t="shared" si="41"/>
        <v>194999.99</v>
      </c>
      <c r="H106" s="6">
        <f t="shared" si="41"/>
        <v>273750.12880999997</v>
      </c>
      <c r="I106" s="6">
        <f t="shared" si="41"/>
        <v>76865.3</v>
      </c>
      <c r="J106" s="6">
        <f t="shared" si="41"/>
        <v>45000</v>
      </c>
      <c r="K106" s="6">
        <f t="shared" si="41"/>
        <v>121865.3</v>
      </c>
      <c r="L106" s="6">
        <f t="shared" si="41"/>
        <v>81865.3</v>
      </c>
      <c r="M106" s="6">
        <f t="shared" si="41"/>
        <v>0</v>
      </c>
      <c r="N106" s="6">
        <f t="shared" si="41"/>
        <v>81865.3</v>
      </c>
    </row>
    <row r="107" spans="1:14" ht="31.5" outlineLevel="2">
      <c r="A107" s="43" t="s">
        <v>869</v>
      </c>
      <c r="B107" s="43" t="s">
        <v>859</v>
      </c>
      <c r="C107" s="43" t="s">
        <v>436</v>
      </c>
      <c r="D107" s="43"/>
      <c r="E107" s="10" t="s">
        <v>437</v>
      </c>
      <c r="F107" s="6">
        <f t="shared" ref="F107:N107" si="42">F108</f>
        <v>365</v>
      </c>
      <c r="G107" s="6">
        <f t="shared" si="42"/>
        <v>0</v>
      </c>
      <c r="H107" s="6">
        <f t="shared" si="42"/>
        <v>365</v>
      </c>
      <c r="I107" s="6">
        <f t="shared" si="42"/>
        <v>365</v>
      </c>
      <c r="J107" s="6">
        <f t="shared" si="42"/>
        <v>0</v>
      </c>
      <c r="K107" s="6">
        <f t="shared" si="42"/>
        <v>365</v>
      </c>
      <c r="L107" s="6">
        <f t="shared" si="42"/>
        <v>365</v>
      </c>
      <c r="M107" s="6">
        <f t="shared" si="42"/>
        <v>0</v>
      </c>
      <c r="N107" s="6">
        <f t="shared" si="42"/>
        <v>365</v>
      </c>
    </row>
    <row r="108" spans="1:14" ht="18.75" customHeight="1" outlineLevel="3">
      <c r="A108" s="43" t="s">
        <v>869</v>
      </c>
      <c r="B108" s="43" t="s">
        <v>859</v>
      </c>
      <c r="C108" s="43" t="s">
        <v>438</v>
      </c>
      <c r="D108" s="43"/>
      <c r="E108" s="10" t="s">
        <v>439</v>
      </c>
      <c r="F108" s="6">
        <f t="shared" ref="F108:N108" si="43">F112+F109</f>
        <v>365</v>
      </c>
      <c r="G108" s="6">
        <f t="shared" si="43"/>
        <v>0</v>
      </c>
      <c r="H108" s="6">
        <f t="shared" si="43"/>
        <v>365</v>
      </c>
      <c r="I108" s="6">
        <f t="shared" si="43"/>
        <v>365</v>
      </c>
      <c r="J108" s="6">
        <f t="shared" si="43"/>
        <v>0</v>
      </c>
      <c r="K108" s="6">
        <f t="shared" si="43"/>
        <v>365</v>
      </c>
      <c r="L108" s="6">
        <f t="shared" si="43"/>
        <v>365</v>
      </c>
      <c r="M108" s="6">
        <f t="shared" si="43"/>
        <v>0</v>
      </c>
      <c r="N108" s="6">
        <f t="shared" si="43"/>
        <v>365</v>
      </c>
    </row>
    <row r="109" spans="1:14" ht="31.5" outlineLevel="3">
      <c r="A109" s="43" t="s">
        <v>869</v>
      </c>
      <c r="B109" s="43" t="s">
        <v>859</v>
      </c>
      <c r="C109" s="43" t="s">
        <v>716</v>
      </c>
      <c r="D109" s="43"/>
      <c r="E109" s="10" t="s">
        <v>717</v>
      </c>
      <c r="F109" s="6">
        <f t="shared" ref="F109:N110" si="44">F110</f>
        <v>22.5</v>
      </c>
      <c r="G109" s="6">
        <f t="shared" si="44"/>
        <v>0</v>
      </c>
      <c r="H109" s="6">
        <f t="shared" si="44"/>
        <v>22.5</v>
      </c>
      <c r="I109" s="6">
        <f t="shared" ref="I109:L110" si="45">I110</f>
        <v>22.5</v>
      </c>
      <c r="J109" s="6">
        <f t="shared" si="44"/>
        <v>0</v>
      </c>
      <c r="K109" s="6">
        <f t="shared" si="44"/>
        <v>22.5</v>
      </c>
      <c r="L109" s="6">
        <f t="shared" si="45"/>
        <v>22.5</v>
      </c>
      <c r="M109" s="6">
        <f t="shared" si="44"/>
        <v>0</v>
      </c>
      <c r="N109" s="6">
        <f t="shared" si="44"/>
        <v>22.5</v>
      </c>
    </row>
    <row r="110" spans="1:14" ht="31.5" outlineLevel="3">
      <c r="A110" s="43" t="s">
        <v>869</v>
      </c>
      <c r="B110" s="43" t="s">
        <v>859</v>
      </c>
      <c r="C110" s="43" t="s">
        <v>718</v>
      </c>
      <c r="D110" s="43"/>
      <c r="E110" s="10" t="s">
        <v>719</v>
      </c>
      <c r="F110" s="6">
        <f t="shared" si="44"/>
        <v>22.5</v>
      </c>
      <c r="G110" s="6">
        <f t="shared" si="44"/>
        <v>0</v>
      </c>
      <c r="H110" s="6">
        <f t="shared" si="44"/>
        <v>22.5</v>
      </c>
      <c r="I110" s="6">
        <f t="shared" si="45"/>
        <v>22.5</v>
      </c>
      <c r="J110" s="6">
        <f t="shared" si="44"/>
        <v>0</v>
      </c>
      <c r="K110" s="6">
        <f t="shared" si="44"/>
        <v>22.5</v>
      </c>
      <c r="L110" s="6">
        <f t="shared" si="45"/>
        <v>22.5</v>
      </c>
      <c r="M110" s="6">
        <f t="shared" si="44"/>
        <v>0</v>
      </c>
      <c r="N110" s="6">
        <f t="shared" si="44"/>
        <v>22.5</v>
      </c>
    </row>
    <row r="111" spans="1:14" ht="15.75" outlineLevel="3">
      <c r="A111" s="44" t="s">
        <v>869</v>
      </c>
      <c r="B111" s="44" t="s">
        <v>859</v>
      </c>
      <c r="C111" s="44" t="s">
        <v>718</v>
      </c>
      <c r="D111" s="44" t="s">
        <v>394</v>
      </c>
      <c r="E111" s="11" t="s">
        <v>395</v>
      </c>
      <c r="F111" s="7">
        <v>22.5</v>
      </c>
      <c r="G111" s="7"/>
      <c r="H111" s="7">
        <f>SUM(F111:G111)</f>
        <v>22.5</v>
      </c>
      <c r="I111" s="7">
        <v>22.5</v>
      </c>
      <c r="J111" s="7"/>
      <c r="K111" s="7">
        <f>SUM(I111:J111)</f>
        <v>22.5</v>
      </c>
      <c r="L111" s="7">
        <v>22.5</v>
      </c>
      <c r="M111" s="7"/>
      <c r="N111" s="7">
        <f>SUM(L111:M111)</f>
        <v>22.5</v>
      </c>
    </row>
    <row r="112" spans="1:14" ht="47.25" outlineLevel="4">
      <c r="A112" s="43" t="s">
        <v>869</v>
      </c>
      <c r="B112" s="43" t="s">
        <v>859</v>
      </c>
      <c r="C112" s="43" t="s">
        <v>440</v>
      </c>
      <c r="D112" s="43"/>
      <c r="E112" s="10" t="s">
        <v>441</v>
      </c>
      <c r="F112" s="6">
        <f t="shared" ref="F112:N113" si="46">F113</f>
        <v>342.5</v>
      </c>
      <c r="G112" s="6">
        <f t="shared" si="46"/>
        <v>0</v>
      </c>
      <c r="H112" s="6">
        <f t="shared" si="46"/>
        <v>342.5</v>
      </c>
      <c r="I112" s="6">
        <f>I113</f>
        <v>342.5</v>
      </c>
      <c r="J112" s="6">
        <f t="shared" si="46"/>
        <v>0</v>
      </c>
      <c r="K112" s="6">
        <f t="shared" si="46"/>
        <v>342.5</v>
      </c>
      <c r="L112" s="6">
        <f>L113</f>
        <v>342.5</v>
      </c>
      <c r="M112" s="6">
        <f t="shared" si="46"/>
        <v>0</v>
      </c>
      <c r="N112" s="6">
        <f t="shared" si="46"/>
        <v>342.5</v>
      </c>
    </row>
    <row r="113" spans="1:14" ht="15.75" outlineLevel="5">
      <c r="A113" s="43" t="s">
        <v>869</v>
      </c>
      <c r="B113" s="43" t="s">
        <v>859</v>
      </c>
      <c r="C113" s="43" t="s">
        <v>442</v>
      </c>
      <c r="D113" s="43"/>
      <c r="E113" s="10" t="s">
        <v>443</v>
      </c>
      <c r="F113" s="6">
        <f t="shared" si="46"/>
        <v>342.5</v>
      </c>
      <c r="G113" s="6">
        <f t="shared" si="46"/>
        <v>0</v>
      </c>
      <c r="H113" s="6">
        <f t="shared" si="46"/>
        <v>342.5</v>
      </c>
      <c r="I113" s="6">
        <f>I114</f>
        <v>342.5</v>
      </c>
      <c r="J113" s="6">
        <f t="shared" si="46"/>
        <v>0</v>
      </c>
      <c r="K113" s="6">
        <f t="shared" si="46"/>
        <v>342.5</v>
      </c>
      <c r="L113" s="6">
        <f>L114</f>
        <v>342.5</v>
      </c>
      <c r="M113" s="6">
        <f t="shared" si="46"/>
        <v>0</v>
      </c>
      <c r="N113" s="6">
        <f t="shared" si="46"/>
        <v>342.5</v>
      </c>
    </row>
    <row r="114" spans="1:14" ht="15.75" outlineLevel="7">
      <c r="A114" s="44" t="s">
        <v>869</v>
      </c>
      <c r="B114" s="44" t="s">
        <v>859</v>
      </c>
      <c r="C114" s="44" t="s">
        <v>442</v>
      </c>
      <c r="D114" s="44" t="s">
        <v>394</v>
      </c>
      <c r="E114" s="11" t="s">
        <v>395</v>
      </c>
      <c r="F114" s="7">
        <v>342.5</v>
      </c>
      <c r="G114" s="7"/>
      <c r="H114" s="7">
        <f>SUM(F114:G114)</f>
        <v>342.5</v>
      </c>
      <c r="I114" s="7">
        <v>342.5</v>
      </c>
      <c r="J114" s="7"/>
      <c r="K114" s="7">
        <f>SUM(I114:J114)</f>
        <v>342.5</v>
      </c>
      <c r="L114" s="7">
        <v>342.5</v>
      </c>
      <c r="M114" s="7"/>
      <c r="N114" s="7">
        <f>SUM(L114:M114)</f>
        <v>342.5</v>
      </c>
    </row>
    <row r="115" spans="1:14" ht="31.5" outlineLevel="7">
      <c r="A115" s="43" t="s">
        <v>869</v>
      </c>
      <c r="B115" s="43" t="s">
        <v>859</v>
      </c>
      <c r="C115" s="43" t="s">
        <v>518</v>
      </c>
      <c r="D115" s="43"/>
      <c r="E115" s="10" t="s">
        <v>519</v>
      </c>
      <c r="F115" s="6">
        <f t="shared" ref="F115:N115" si="47">F116</f>
        <v>60.6</v>
      </c>
      <c r="G115" s="6">
        <f t="shared" si="47"/>
        <v>0</v>
      </c>
      <c r="H115" s="6">
        <f t="shared" si="47"/>
        <v>60.6</v>
      </c>
      <c r="I115" s="6">
        <f t="shared" si="47"/>
        <v>60.6</v>
      </c>
      <c r="J115" s="6">
        <f t="shared" si="47"/>
        <v>0</v>
      </c>
      <c r="K115" s="6">
        <f t="shared" si="47"/>
        <v>60.6</v>
      </c>
      <c r="L115" s="6">
        <f t="shared" si="47"/>
        <v>60.6</v>
      </c>
      <c r="M115" s="6">
        <f t="shared" si="47"/>
        <v>0</v>
      </c>
      <c r="N115" s="6">
        <f t="shared" si="47"/>
        <v>60.6</v>
      </c>
    </row>
    <row r="116" spans="1:14" ht="15.75" outlineLevel="7">
      <c r="A116" s="43" t="s">
        <v>869</v>
      </c>
      <c r="B116" s="43" t="s">
        <v>859</v>
      </c>
      <c r="C116" s="43" t="s">
        <v>520</v>
      </c>
      <c r="D116" s="43"/>
      <c r="E116" s="10" t="s">
        <v>893</v>
      </c>
      <c r="F116" s="6">
        <f t="shared" ref="F116:N118" si="48">F117</f>
        <v>60.6</v>
      </c>
      <c r="G116" s="6">
        <f t="shared" si="48"/>
        <v>0</v>
      </c>
      <c r="H116" s="6">
        <f t="shared" si="48"/>
        <v>60.6</v>
      </c>
      <c r="I116" s="6">
        <f t="shared" si="48"/>
        <v>60.6</v>
      </c>
      <c r="J116" s="6">
        <f t="shared" si="48"/>
        <v>0</v>
      </c>
      <c r="K116" s="6">
        <f t="shared" si="48"/>
        <v>60.6</v>
      </c>
      <c r="L116" s="6">
        <f t="shared" si="48"/>
        <v>60.6</v>
      </c>
      <c r="M116" s="6">
        <f t="shared" si="48"/>
        <v>0</v>
      </c>
      <c r="N116" s="6">
        <f t="shared" si="48"/>
        <v>60.6</v>
      </c>
    </row>
    <row r="117" spans="1:14" ht="31.5" outlineLevel="7">
      <c r="A117" s="43" t="s">
        <v>869</v>
      </c>
      <c r="B117" s="43" t="s">
        <v>859</v>
      </c>
      <c r="C117" s="43" t="s">
        <v>553</v>
      </c>
      <c r="D117" s="43"/>
      <c r="E117" s="10" t="s">
        <v>554</v>
      </c>
      <c r="F117" s="6">
        <f t="shared" si="48"/>
        <v>60.6</v>
      </c>
      <c r="G117" s="6">
        <f t="shared" si="48"/>
        <v>0</v>
      </c>
      <c r="H117" s="6">
        <f t="shared" si="48"/>
        <v>60.6</v>
      </c>
      <c r="I117" s="6">
        <f t="shared" si="48"/>
        <v>60.6</v>
      </c>
      <c r="J117" s="6">
        <f t="shared" si="48"/>
        <v>0</v>
      </c>
      <c r="K117" s="6">
        <f t="shared" si="48"/>
        <v>60.6</v>
      </c>
      <c r="L117" s="6">
        <f t="shared" si="48"/>
        <v>60.6</v>
      </c>
      <c r="M117" s="6">
        <f t="shared" si="48"/>
        <v>0</v>
      </c>
      <c r="N117" s="6">
        <f t="shared" si="48"/>
        <v>60.6</v>
      </c>
    </row>
    <row r="118" spans="1:14" ht="47.25" outlineLevel="7">
      <c r="A118" s="43" t="s">
        <v>869</v>
      </c>
      <c r="B118" s="43" t="s">
        <v>859</v>
      </c>
      <c r="C118" s="43" t="s">
        <v>555</v>
      </c>
      <c r="D118" s="43"/>
      <c r="E118" s="10" t="s">
        <v>796</v>
      </c>
      <c r="F118" s="6">
        <f t="shared" si="48"/>
        <v>60.6</v>
      </c>
      <c r="G118" s="6">
        <f t="shared" si="48"/>
        <v>0</v>
      </c>
      <c r="H118" s="6">
        <f t="shared" si="48"/>
        <v>60.6</v>
      </c>
      <c r="I118" s="6">
        <f t="shared" si="48"/>
        <v>60.6</v>
      </c>
      <c r="J118" s="6">
        <f t="shared" si="48"/>
        <v>0</v>
      </c>
      <c r="K118" s="6">
        <f t="shared" si="48"/>
        <v>60.6</v>
      </c>
      <c r="L118" s="6">
        <f>L119</f>
        <v>60.6</v>
      </c>
      <c r="M118" s="6">
        <f t="shared" si="48"/>
        <v>0</v>
      </c>
      <c r="N118" s="6">
        <f t="shared" si="48"/>
        <v>60.6</v>
      </c>
    </row>
    <row r="119" spans="1:14" ht="31.5" outlineLevel="7">
      <c r="A119" s="44" t="s">
        <v>869</v>
      </c>
      <c r="B119" s="44" t="s">
        <v>859</v>
      </c>
      <c r="C119" s="44" t="s">
        <v>555</v>
      </c>
      <c r="D119" s="44" t="s">
        <v>452</v>
      </c>
      <c r="E119" s="11" t="s">
        <v>453</v>
      </c>
      <c r="F119" s="7">
        <v>60.6</v>
      </c>
      <c r="G119" s="7"/>
      <c r="H119" s="7">
        <f>SUM(F119:G119)</f>
        <v>60.6</v>
      </c>
      <c r="I119" s="7">
        <v>60.6</v>
      </c>
      <c r="J119" s="7"/>
      <c r="K119" s="7">
        <f>SUM(I119:J119)</f>
        <v>60.6</v>
      </c>
      <c r="L119" s="7">
        <v>60.6</v>
      </c>
      <c r="M119" s="7"/>
      <c r="N119" s="7">
        <f>SUM(L119:M119)</f>
        <v>60.6</v>
      </c>
    </row>
    <row r="120" spans="1:14" ht="31.5" outlineLevel="2">
      <c r="A120" s="43" t="s">
        <v>869</v>
      </c>
      <c r="B120" s="43" t="s">
        <v>859</v>
      </c>
      <c r="C120" s="43" t="s">
        <v>444</v>
      </c>
      <c r="D120" s="43"/>
      <c r="E120" s="10" t="s">
        <v>445</v>
      </c>
      <c r="F120" s="6">
        <f t="shared" ref="F120:N120" si="49">F121+F134</f>
        <v>6790.5388100000009</v>
      </c>
      <c r="G120" s="6">
        <f t="shared" si="49"/>
        <v>-0.01</v>
      </c>
      <c r="H120" s="6">
        <f t="shared" si="49"/>
        <v>6790.5288100000007</v>
      </c>
      <c r="I120" s="6">
        <f t="shared" si="49"/>
        <v>4698.2</v>
      </c>
      <c r="J120" s="6">
        <f t="shared" si="49"/>
        <v>0</v>
      </c>
      <c r="K120" s="6">
        <f t="shared" si="49"/>
        <v>4698.2</v>
      </c>
      <c r="L120" s="6">
        <f t="shared" si="49"/>
        <v>4698.2</v>
      </c>
      <c r="M120" s="6">
        <f t="shared" si="49"/>
        <v>0</v>
      </c>
      <c r="N120" s="6">
        <f t="shared" si="49"/>
        <v>4698.2</v>
      </c>
    </row>
    <row r="121" spans="1:14" ht="31.5" outlineLevel="3">
      <c r="A121" s="43" t="s">
        <v>869</v>
      </c>
      <c r="B121" s="43" t="s">
        <v>859</v>
      </c>
      <c r="C121" s="43" t="s">
        <v>446</v>
      </c>
      <c r="D121" s="43"/>
      <c r="E121" s="10" t="s">
        <v>447</v>
      </c>
      <c r="F121" s="6">
        <f t="shared" ref="F121:N121" si="50">F122</f>
        <v>6515.7388100000007</v>
      </c>
      <c r="G121" s="6">
        <f t="shared" si="50"/>
        <v>-0.01</v>
      </c>
      <c r="H121" s="6">
        <f t="shared" si="50"/>
        <v>6515.7288100000005</v>
      </c>
      <c r="I121" s="6">
        <f t="shared" si="50"/>
        <v>4423.3999999999996</v>
      </c>
      <c r="J121" s="6">
        <f t="shared" si="50"/>
        <v>0</v>
      </c>
      <c r="K121" s="6">
        <f t="shared" si="50"/>
        <v>4423.3999999999996</v>
      </c>
      <c r="L121" s="6">
        <f t="shared" si="50"/>
        <v>4423.3999999999996</v>
      </c>
      <c r="M121" s="6">
        <f t="shared" si="50"/>
        <v>0</v>
      </c>
      <c r="N121" s="6">
        <f t="shared" si="50"/>
        <v>4423.3999999999996</v>
      </c>
    </row>
    <row r="122" spans="1:14" ht="31.5" outlineLevel="4">
      <c r="A122" s="43" t="s">
        <v>869</v>
      </c>
      <c r="B122" s="43" t="s">
        <v>859</v>
      </c>
      <c r="C122" s="43" t="s">
        <v>448</v>
      </c>
      <c r="D122" s="43"/>
      <c r="E122" s="10" t="s">
        <v>449</v>
      </c>
      <c r="F122" s="6">
        <f t="shared" ref="F122:N122" si="51">F123+F130+F132+F128+F126</f>
        <v>6515.7388100000007</v>
      </c>
      <c r="G122" s="6">
        <f t="shared" si="51"/>
        <v>-0.01</v>
      </c>
      <c r="H122" s="6">
        <f t="shared" si="51"/>
        <v>6515.7288100000005</v>
      </c>
      <c r="I122" s="6">
        <f t="shared" si="51"/>
        <v>4423.3999999999996</v>
      </c>
      <c r="J122" s="6">
        <f t="shared" si="51"/>
        <v>0</v>
      </c>
      <c r="K122" s="6">
        <f t="shared" si="51"/>
        <v>4423.3999999999996</v>
      </c>
      <c r="L122" s="6">
        <f t="shared" si="51"/>
        <v>4423.3999999999996</v>
      </c>
      <c r="M122" s="6">
        <f t="shared" si="51"/>
        <v>0</v>
      </c>
      <c r="N122" s="6">
        <f t="shared" si="51"/>
        <v>4423.3999999999996</v>
      </c>
    </row>
    <row r="123" spans="1:14" ht="31.5" outlineLevel="5">
      <c r="A123" s="43" t="s">
        <v>869</v>
      </c>
      <c r="B123" s="43" t="s">
        <v>859</v>
      </c>
      <c r="C123" s="43" t="s">
        <v>450</v>
      </c>
      <c r="D123" s="43"/>
      <c r="E123" s="10" t="s">
        <v>451</v>
      </c>
      <c r="F123" s="6">
        <f t="shared" ref="F123:N123" si="52">F124+F125</f>
        <v>3423.4</v>
      </c>
      <c r="G123" s="6">
        <f t="shared" si="52"/>
        <v>0</v>
      </c>
      <c r="H123" s="6">
        <f t="shared" si="52"/>
        <v>3423.4</v>
      </c>
      <c r="I123" s="6">
        <f t="shared" si="52"/>
        <v>3423.4</v>
      </c>
      <c r="J123" s="6">
        <f t="shared" si="52"/>
        <v>0</v>
      </c>
      <c r="K123" s="6">
        <f t="shared" si="52"/>
        <v>3423.4</v>
      </c>
      <c r="L123" s="6">
        <f t="shared" si="52"/>
        <v>3423.4</v>
      </c>
      <c r="M123" s="6">
        <f t="shared" si="52"/>
        <v>0</v>
      </c>
      <c r="N123" s="6">
        <f t="shared" si="52"/>
        <v>3423.4</v>
      </c>
    </row>
    <row r="124" spans="1:14" ht="15.75" outlineLevel="7">
      <c r="A124" s="44" t="s">
        <v>869</v>
      </c>
      <c r="B124" s="44" t="s">
        <v>859</v>
      </c>
      <c r="C124" s="44" t="s">
        <v>450</v>
      </c>
      <c r="D124" s="44" t="s">
        <v>394</v>
      </c>
      <c r="E124" s="11" t="s">
        <v>395</v>
      </c>
      <c r="F124" s="7">
        <v>45</v>
      </c>
      <c r="G124" s="7"/>
      <c r="H124" s="7">
        <f>SUM(F124:G124)</f>
        <v>45</v>
      </c>
      <c r="I124" s="7">
        <v>45</v>
      </c>
      <c r="J124" s="7"/>
      <c r="K124" s="7">
        <f>SUM(I124:J124)</f>
        <v>45</v>
      </c>
      <c r="L124" s="7">
        <v>45</v>
      </c>
      <c r="M124" s="7"/>
      <c r="N124" s="7">
        <f>SUM(L124:M124)</f>
        <v>45</v>
      </c>
    </row>
    <row r="125" spans="1:14" ht="31.5" outlineLevel="7">
      <c r="A125" s="44" t="s">
        <v>869</v>
      </c>
      <c r="B125" s="44" t="s">
        <v>859</v>
      </c>
      <c r="C125" s="44" t="s">
        <v>450</v>
      </c>
      <c r="D125" s="44" t="s">
        <v>452</v>
      </c>
      <c r="E125" s="11" t="s">
        <v>453</v>
      </c>
      <c r="F125" s="7">
        <v>3378.4</v>
      </c>
      <c r="G125" s="7"/>
      <c r="H125" s="7">
        <f>SUM(F125:G125)</f>
        <v>3378.4</v>
      </c>
      <c r="I125" s="7">
        <v>3378.4</v>
      </c>
      <c r="J125" s="7"/>
      <c r="K125" s="7">
        <f>SUM(I125:J125)</f>
        <v>3378.4</v>
      </c>
      <c r="L125" s="7">
        <v>3378.4</v>
      </c>
      <c r="M125" s="7"/>
      <c r="N125" s="7">
        <f>SUM(L125:M125)</f>
        <v>3378.4</v>
      </c>
    </row>
    <row r="126" spans="1:14" ht="31.5" outlineLevel="7">
      <c r="A126" s="43" t="s">
        <v>869</v>
      </c>
      <c r="B126" s="43" t="s">
        <v>859</v>
      </c>
      <c r="C126" s="43" t="s">
        <v>847</v>
      </c>
      <c r="D126" s="43"/>
      <c r="E126" s="12" t="s">
        <v>173</v>
      </c>
      <c r="F126" s="6">
        <f>F127</f>
        <v>160.5</v>
      </c>
      <c r="G126" s="6">
        <f>G127</f>
        <v>0</v>
      </c>
      <c r="H126" s="6">
        <f>H127</f>
        <v>160.5</v>
      </c>
      <c r="I126" s="6"/>
      <c r="J126" s="6">
        <f>J127</f>
        <v>0</v>
      </c>
      <c r="K126" s="6">
        <f>K127</f>
        <v>0</v>
      </c>
      <c r="L126" s="6"/>
      <c r="M126" s="6">
        <f>M127</f>
        <v>0</v>
      </c>
      <c r="N126" s="6">
        <f>N127</f>
        <v>0</v>
      </c>
    </row>
    <row r="127" spans="1:14" ht="31.5" outlineLevel="7">
      <c r="A127" s="44" t="s">
        <v>869</v>
      </c>
      <c r="B127" s="44" t="s">
        <v>859</v>
      </c>
      <c r="C127" s="44" t="s">
        <v>847</v>
      </c>
      <c r="D127" s="44" t="s">
        <v>452</v>
      </c>
      <c r="E127" s="13" t="s">
        <v>809</v>
      </c>
      <c r="F127" s="7">
        <v>160.5</v>
      </c>
      <c r="G127" s="7"/>
      <c r="H127" s="7">
        <f>SUM(F127:G127)</f>
        <v>160.5</v>
      </c>
      <c r="I127" s="7"/>
      <c r="J127" s="7"/>
      <c r="K127" s="7">
        <f>SUM(I127:J127)</f>
        <v>0</v>
      </c>
      <c r="L127" s="7"/>
      <c r="M127" s="7"/>
      <c r="N127" s="7">
        <f>SUM(L127:M127)</f>
        <v>0</v>
      </c>
    </row>
    <row r="128" spans="1:14" s="57" customFormat="1" ht="31.5" outlineLevel="7">
      <c r="A128" s="43" t="s">
        <v>869</v>
      </c>
      <c r="B128" s="43" t="s">
        <v>859</v>
      </c>
      <c r="C128" s="43" t="s">
        <v>847</v>
      </c>
      <c r="D128" s="43"/>
      <c r="E128" s="12" t="s">
        <v>305</v>
      </c>
      <c r="F128" s="6">
        <f>F129</f>
        <v>802.4</v>
      </c>
      <c r="G128" s="6">
        <f>G129</f>
        <v>0</v>
      </c>
      <c r="H128" s="6">
        <f>H129</f>
        <v>802.4</v>
      </c>
      <c r="I128" s="6"/>
      <c r="J128" s="6">
        <f>J129</f>
        <v>0</v>
      </c>
      <c r="K128" s="6">
        <f>K129</f>
        <v>0</v>
      </c>
      <c r="L128" s="6"/>
      <c r="M128" s="6">
        <f>M129</f>
        <v>0</v>
      </c>
      <c r="N128" s="6">
        <f>N129</f>
        <v>0</v>
      </c>
    </row>
    <row r="129" spans="1:14" ht="31.5" outlineLevel="7">
      <c r="A129" s="44" t="s">
        <v>869</v>
      </c>
      <c r="B129" s="44" t="s">
        <v>859</v>
      </c>
      <c r="C129" s="44" t="s">
        <v>847</v>
      </c>
      <c r="D129" s="44" t="s">
        <v>452</v>
      </c>
      <c r="E129" s="11" t="s">
        <v>453</v>
      </c>
      <c r="F129" s="7">
        <v>802.4</v>
      </c>
      <c r="G129" s="7"/>
      <c r="H129" s="7">
        <f>SUM(F129:G129)</f>
        <v>802.4</v>
      </c>
      <c r="I129" s="7"/>
      <c r="J129" s="7"/>
      <c r="K129" s="7">
        <f>SUM(I129:J129)</f>
        <v>0</v>
      </c>
      <c r="L129" s="7"/>
      <c r="M129" s="7"/>
      <c r="N129" s="7">
        <f>SUM(L129:M129)</f>
        <v>0</v>
      </c>
    </row>
    <row r="130" spans="1:14" s="57" customFormat="1" ht="31.5" outlineLevel="7">
      <c r="A130" s="43" t="s">
        <v>869</v>
      </c>
      <c r="B130" s="43" t="s">
        <v>859</v>
      </c>
      <c r="C130" s="163" t="s">
        <v>830</v>
      </c>
      <c r="D130" s="163"/>
      <c r="E130" s="192" t="s">
        <v>880</v>
      </c>
      <c r="F130" s="6">
        <f t="shared" ref="F130:N130" si="53">F131</f>
        <v>1064.71245</v>
      </c>
      <c r="G130" s="6">
        <f t="shared" si="53"/>
        <v>-0.01</v>
      </c>
      <c r="H130" s="6">
        <f t="shared" si="53"/>
        <v>1064.70245</v>
      </c>
      <c r="I130" s="6">
        <f t="shared" si="53"/>
        <v>1000</v>
      </c>
      <c r="J130" s="6">
        <f t="shared" si="53"/>
        <v>0</v>
      </c>
      <c r="K130" s="6">
        <f t="shared" si="53"/>
        <v>1000</v>
      </c>
      <c r="L130" s="6">
        <f t="shared" si="53"/>
        <v>1000</v>
      </c>
      <c r="M130" s="6">
        <f t="shared" si="53"/>
        <v>0</v>
      </c>
      <c r="N130" s="6">
        <f t="shared" si="53"/>
        <v>1000</v>
      </c>
    </row>
    <row r="131" spans="1:14" ht="31.5" outlineLevel="7">
      <c r="A131" s="44" t="s">
        <v>869</v>
      </c>
      <c r="B131" s="44" t="s">
        <v>859</v>
      </c>
      <c r="C131" s="44" t="s">
        <v>830</v>
      </c>
      <c r="D131" s="44" t="s">
        <v>452</v>
      </c>
      <c r="E131" s="11" t="s">
        <v>453</v>
      </c>
      <c r="F131" s="7">
        <v>1064.71245</v>
      </c>
      <c r="G131" s="178">
        <v>-0.01</v>
      </c>
      <c r="H131" s="179">
        <f>SUM(F131:G131)</f>
        <v>1064.70245</v>
      </c>
      <c r="I131" s="7">
        <v>1000</v>
      </c>
      <c r="J131" s="7"/>
      <c r="K131" s="7">
        <f>SUM(I131:J131)</f>
        <v>1000</v>
      </c>
      <c r="L131" s="7">
        <v>1000</v>
      </c>
      <c r="M131" s="7"/>
      <c r="N131" s="7">
        <f>SUM(L131:M131)</f>
        <v>1000</v>
      </c>
    </row>
    <row r="132" spans="1:14" s="57" customFormat="1" ht="31.5" outlineLevel="7">
      <c r="A132" s="43" t="s">
        <v>869</v>
      </c>
      <c r="B132" s="43" t="s">
        <v>859</v>
      </c>
      <c r="C132" s="43" t="s">
        <v>830</v>
      </c>
      <c r="D132" s="43"/>
      <c r="E132" s="12" t="s">
        <v>836</v>
      </c>
      <c r="F132" s="6">
        <f t="shared" ref="F132:N132" si="54">F133</f>
        <v>1064.7263600000001</v>
      </c>
      <c r="G132" s="6">
        <f t="shared" si="54"/>
        <v>0</v>
      </c>
      <c r="H132" s="6">
        <f t="shared" si="54"/>
        <v>1064.7263600000001</v>
      </c>
      <c r="I132" s="6"/>
      <c r="J132" s="6">
        <f t="shared" si="54"/>
        <v>0</v>
      </c>
      <c r="K132" s="6">
        <f t="shared" si="54"/>
        <v>0</v>
      </c>
      <c r="L132" s="6"/>
      <c r="M132" s="6">
        <f t="shared" si="54"/>
        <v>0</v>
      </c>
      <c r="N132" s="6">
        <f t="shared" si="54"/>
        <v>0</v>
      </c>
    </row>
    <row r="133" spans="1:14" ht="31.5" outlineLevel="7">
      <c r="A133" s="44" t="s">
        <v>869</v>
      </c>
      <c r="B133" s="44" t="s">
        <v>859</v>
      </c>
      <c r="C133" s="44" t="s">
        <v>830</v>
      </c>
      <c r="D133" s="44" t="s">
        <v>452</v>
      </c>
      <c r="E133" s="11" t="s">
        <v>453</v>
      </c>
      <c r="F133" s="7">
        <v>1064.7263600000001</v>
      </c>
      <c r="G133" s="7"/>
      <c r="H133" s="7">
        <f>SUM(F133:G133)</f>
        <v>1064.7263600000001</v>
      </c>
      <c r="I133" s="7"/>
      <c r="J133" s="7"/>
      <c r="K133" s="7">
        <f>SUM(I133:J133)</f>
        <v>0</v>
      </c>
      <c r="L133" s="7"/>
      <c r="M133" s="7"/>
      <c r="N133" s="7">
        <f>SUM(L133:M133)</f>
        <v>0</v>
      </c>
    </row>
    <row r="134" spans="1:14" ht="31.5" outlineLevel="3">
      <c r="A134" s="43" t="s">
        <v>869</v>
      </c>
      <c r="B134" s="43" t="s">
        <v>859</v>
      </c>
      <c r="C134" s="43" t="s">
        <v>454</v>
      </c>
      <c r="D134" s="43"/>
      <c r="E134" s="10" t="s">
        <v>455</v>
      </c>
      <c r="F134" s="6">
        <f t="shared" ref="F134:N136" si="55">F135</f>
        <v>274.8</v>
      </c>
      <c r="G134" s="6">
        <f t="shared" si="55"/>
        <v>0</v>
      </c>
      <c r="H134" s="6">
        <f t="shared" si="55"/>
        <v>274.8</v>
      </c>
      <c r="I134" s="6">
        <f>I135</f>
        <v>274.8</v>
      </c>
      <c r="J134" s="6">
        <f t="shared" si="55"/>
        <v>0</v>
      </c>
      <c r="K134" s="6">
        <f t="shared" si="55"/>
        <v>274.8</v>
      </c>
      <c r="L134" s="6">
        <f>L135</f>
        <v>274.8</v>
      </c>
      <c r="M134" s="6">
        <f t="shared" si="55"/>
        <v>0</v>
      </c>
      <c r="N134" s="6">
        <f t="shared" si="55"/>
        <v>274.8</v>
      </c>
    </row>
    <row r="135" spans="1:14" ht="31.5" outlineLevel="4">
      <c r="A135" s="43" t="s">
        <v>869</v>
      </c>
      <c r="B135" s="43" t="s">
        <v>859</v>
      </c>
      <c r="C135" s="43" t="s">
        <v>456</v>
      </c>
      <c r="D135" s="43"/>
      <c r="E135" s="10" t="s">
        <v>457</v>
      </c>
      <c r="F135" s="6">
        <f t="shared" si="55"/>
        <v>274.8</v>
      </c>
      <c r="G135" s="6">
        <f t="shared" si="55"/>
        <v>0</v>
      </c>
      <c r="H135" s="6">
        <f t="shared" si="55"/>
        <v>274.8</v>
      </c>
      <c r="I135" s="6">
        <f>I136</f>
        <v>274.8</v>
      </c>
      <c r="J135" s="6">
        <f t="shared" si="55"/>
        <v>0</v>
      </c>
      <c r="K135" s="6">
        <f t="shared" si="55"/>
        <v>274.8</v>
      </c>
      <c r="L135" s="6">
        <f>L136</f>
        <v>274.8</v>
      </c>
      <c r="M135" s="6">
        <f t="shared" si="55"/>
        <v>0</v>
      </c>
      <c r="N135" s="6">
        <f t="shared" si="55"/>
        <v>274.8</v>
      </c>
    </row>
    <row r="136" spans="1:14" ht="31.5" outlineLevel="5">
      <c r="A136" s="43" t="s">
        <v>869</v>
      </c>
      <c r="B136" s="43" t="s">
        <v>859</v>
      </c>
      <c r="C136" s="43" t="s">
        <v>821</v>
      </c>
      <c r="D136" s="43"/>
      <c r="E136" s="10" t="s">
        <v>822</v>
      </c>
      <c r="F136" s="6">
        <f t="shared" si="55"/>
        <v>274.8</v>
      </c>
      <c r="G136" s="6">
        <f t="shared" si="55"/>
        <v>0</v>
      </c>
      <c r="H136" s="6">
        <f t="shared" si="55"/>
        <v>274.8</v>
      </c>
      <c r="I136" s="6">
        <f>I137</f>
        <v>274.8</v>
      </c>
      <c r="J136" s="6">
        <f t="shared" si="55"/>
        <v>0</v>
      </c>
      <c r="K136" s="6">
        <f t="shared" si="55"/>
        <v>274.8</v>
      </c>
      <c r="L136" s="6">
        <f>L137</f>
        <v>274.8</v>
      </c>
      <c r="M136" s="6">
        <f t="shared" si="55"/>
        <v>0</v>
      </c>
      <c r="N136" s="6">
        <f t="shared" si="55"/>
        <v>274.8</v>
      </c>
    </row>
    <row r="137" spans="1:14" ht="31.5" outlineLevel="7">
      <c r="A137" s="44" t="s">
        <v>869</v>
      </c>
      <c r="B137" s="44" t="s">
        <v>859</v>
      </c>
      <c r="C137" s="44" t="s">
        <v>821</v>
      </c>
      <c r="D137" s="44" t="s">
        <v>452</v>
      </c>
      <c r="E137" s="11" t="s">
        <v>453</v>
      </c>
      <c r="F137" s="7">
        <v>274.8</v>
      </c>
      <c r="G137" s="7"/>
      <c r="H137" s="7">
        <f>SUM(F137:G137)</f>
        <v>274.8</v>
      </c>
      <c r="I137" s="7">
        <v>274.8</v>
      </c>
      <c r="J137" s="7"/>
      <c r="K137" s="7">
        <f>SUM(I137:J137)</f>
        <v>274.8</v>
      </c>
      <c r="L137" s="7">
        <v>274.8</v>
      </c>
      <c r="M137" s="7"/>
      <c r="N137" s="7">
        <f>SUM(L137:M137)</f>
        <v>274.8</v>
      </c>
    </row>
    <row r="138" spans="1:14" ht="31.5" outlineLevel="2">
      <c r="A138" s="43" t="s">
        <v>869</v>
      </c>
      <c r="B138" s="43" t="s">
        <v>859</v>
      </c>
      <c r="C138" s="43" t="s">
        <v>417</v>
      </c>
      <c r="D138" s="43"/>
      <c r="E138" s="10" t="s">
        <v>418</v>
      </c>
      <c r="F138" s="6">
        <f t="shared" ref="F138:N138" si="56">F139+F144</f>
        <v>71534</v>
      </c>
      <c r="G138" s="6">
        <f t="shared" si="56"/>
        <v>0</v>
      </c>
      <c r="H138" s="6">
        <f t="shared" si="56"/>
        <v>71534</v>
      </c>
      <c r="I138" s="6">
        <f t="shared" si="56"/>
        <v>71741.5</v>
      </c>
      <c r="J138" s="6">
        <f t="shared" si="56"/>
        <v>0</v>
      </c>
      <c r="K138" s="6">
        <f t="shared" si="56"/>
        <v>71741.5</v>
      </c>
      <c r="L138" s="6">
        <f t="shared" si="56"/>
        <v>71741.5</v>
      </c>
      <c r="M138" s="6">
        <f t="shared" si="56"/>
        <v>0</v>
      </c>
      <c r="N138" s="6">
        <f t="shared" si="56"/>
        <v>71741.5</v>
      </c>
    </row>
    <row r="139" spans="1:14" ht="15.75" outlineLevel="3">
      <c r="A139" s="43" t="s">
        <v>869</v>
      </c>
      <c r="B139" s="43" t="s">
        <v>859</v>
      </c>
      <c r="C139" s="43" t="s">
        <v>458</v>
      </c>
      <c r="D139" s="43"/>
      <c r="E139" s="10" t="s">
        <v>459</v>
      </c>
      <c r="F139" s="6">
        <f t="shared" ref="F139:N140" si="57">F140</f>
        <v>693.2</v>
      </c>
      <c r="G139" s="6">
        <f t="shared" si="57"/>
        <v>0</v>
      </c>
      <c r="H139" s="6">
        <f t="shared" si="57"/>
        <v>693.2</v>
      </c>
      <c r="I139" s="6">
        <f>I140</f>
        <v>693.2</v>
      </c>
      <c r="J139" s="6">
        <f t="shared" si="57"/>
        <v>0</v>
      </c>
      <c r="K139" s="6">
        <f t="shared" si="57"/>
        <v>693.2</v>
      </c>
      <c r="L139" s="6">
        <f>L140</f>
        <v>693.2</v>
      </c>
      <c r="M139" s="6">
        <f t="shared" si="57"/>
        <v>0</v>
      </c>
      <c r="N139" s="6">
        <f t="shared" si="57"/>
        <v>693.2</v>
      </c>
    </row>
    <row r="140" spans="1:14" ht="32.25" customHeight="1" outlineLevel="4">
      <c r="A140" s="43" t="s">
        <v>869</v>
      </c>
      <c r="B140" s="43" t="s">
        <v>859</v>
      </c>
      <c r="C140" s="43" t="s">
        <v>460</v>
      </c>
      <c r="D140" s="43"/>
      <c r="E140" s="10" t="s">
        <v>461</v>
      </c>
      <c r="F140" s="6">
        <f t="shared" si="57"/>
        <v>693.2</v>
      </c>
      <c r="G140" s="6">
        <f t="shared" si="57"/>
        <v>0</v>
      </c>
      <c r="H140" s="6">
        <f t="shared" si="57"/>
        <v>693.2</v>
      </c>
      <c r="I140" s="6">
        <f>I141</f>
        <v>693.2</v>
      </c>
      <c r="J140" s="6">
        <f t="shared" si="57"/>
        <v>0</v>
      </c>
      <c r="K140" s="6">
        <f t="shared" si="57"/>
        <v>693.2</v>
      </c>
      <c r="L140" s="6">
        <f>L141</f>
        <v>693.2</v>
      </c>
      <c r="M140" s="6">
        <f t="shared" si="57"/>
        <v>0</v>
      </c>
      <c r="N140" s="6">
        <f t="shared" si="57"/>
        <v>693.2</v>
      </c>
    </row>
    <row r="141" spans="1:14" ht="15.75" outlineLevel="5">
      <c r="A141" s="43" t="s">
        <v>869</v>
      </c>
      <c r="B141" s="43" t="s">
        <v>859</v>
      </c>
      <c r="C141" s="43" t="s">
        <v>462</v>
      </c>
      <c r="D141" s="43"/>
      <c r="E141" s="10" t="s">
        <v>463</v>
      </c>
      <c r="F141" s="6">
        <f t="shared" ref="F141:N141" si="58">F142+F143</f>
        <v>693.2</v>
      </c>
      <c r="G141" s="6">
        <f t="shared" si="58"/>
        <v>0</v>
      </c>
      <c r="H141" s="6">
        <f t="shared" si="58"/>
        <v>693.2</v>
      </c>
      <c r="I141" s="6">
        <f t="shared" si="58"/>
        <v>693.2</v>
      </c>
      <c r="J141" s="6">
        <f t="shared" si="58"/>
        <v>0</v>
      </c>
      <c r="K141" s="6">
        <f t="shared" si="58"/>
        <v>693.2</v>
      </c>
      <c r="L141" s="6">
        <f t="shared" si="58"/>
        <v>693.2</v>
      </c>
      <c r="M141" s="6">
        <f t="shared" si="58"/>
        <v>0</v>
      </c>
      <c r="N141" s="6">
        <f t="shared" si="58"/>
        <v>693.2</v>
      </c>
    </row>
    <row r="142" spans="1:14" ht="47.25" outlineLevel="7">
      <c r="A142" s="44" t="s">
        <v>869</v>
      </c>
      <c r="B142" s="44" t="s">
        <v>859</v>
      </c>
      <c r="C142" s="44" t="s">
        <v>462</v>
      </c>
      <c r="D142" s="44" t="s">
        <v>391</v>
      </c>
      <c r="E142" s="11" t="s">
        <v>392</v>
      </c>
      <c r="F142" s="7">
        <v>338.2</v>
      </c>
      <c r="G142" s="7"/>
      <c r="H142" s="7">
        <f>SUM(F142:G142)</f>
        <v>338.2</v>
      </c>
      <c r="I142" s="7">
        <v>338.2</v>
      </c>
      <c r="J142" s="7"/>
      <c r="K142" s="7">
        <f>SUM(I142:J142)</f>
        <v>338.2</v>
      </c>
      <c r="L142" s="7">
        <v>338.2</v>
      </c>
      <c r="M142" s="7"/>
      <c r="N142" s="7">
        <f>SUM(L142:M142)</f>
        <v>338.2</v>
      </c>
    </row>
    <row r="143" spans="1:14" ht="15.75" outlineLevel="7">
      <c r="A143" s="44" t="s">
        <v>869</v>
      </c>
      <c r="B143" s="44" t="s">
        <v>859</v>
      </c>
      <c r="C143" s="44" t="s">
        <v>462</v>
      </c>
      <c r="D143" s="44" t="s">
        <v>394</v>
      </c>
      <c r="E143" s="11" t="s">
        <v>395</v>
      </c>
      <c r="F143" s="7">
        <v>355</v>
      </c>
      <c r="G143" s="7"/>
      <c r="H143" s="7">
        <f>SUM(F143:G143)</f>
        <v>355</v>
      </c>
      <c r="I143" s="7">
        <v>355</v>
      </c>
      <c r="J143" s="7"/>
      <c r="K143" s="7">
        <f>SUM(I143:J143)</f>
        <v>355</v>
      </c>
      <c r="L143" s="7">
        <v>355</v>
      </c>
      <c r="M143" s="7"/>
      <c r="N143" s="7">
        <f>SUM(L143:M143)</f>
        <v>355</v>
      </c>
    </row>
    <row r="144" spans="1:14" ht="32.25" customHeight="1" outlineLevel="3">
      <c r="A144" s="43" t="s">
        <v>869</v>
      </c>
      <c r="B144" s="43" t="s">
        <v>859</v>
      </c>
      <c r="C144" s="43" t="s">
        <v>419</v>
      </c>
      <c r="D144" s="43"/>
      <c r="E144" s="10" t="s">
        <v>420</v>
      </c>
      <c r="F144" s="6">
        <f t="shared" ref="F144:N144" si="59">F145+F156</f>
        <v>70840.800000000003</v>
      </c>
      <c r="G144" s="6">
        <f t="shared" si="59"/>
        <v>0</v>
      </c>
      <c r="H144" s="6">
        <f t="shared" si="59"/>
        <v>70840.800000000003</v>
      </c>
      <c r="I144" s="6">
        <f t="shared" si="59"/>
        <v>71048.3</v>
      </c>
      <c r="J144" s="6">
        <f t="shared" si="59"/>
        <v>0</v>
      </c>
      <c r="K144" s="6">
        <f t="shared" si="59"/>
        <v>71048.3</v>
      </c>
      <c r="L144" s="6">
        <f t="shared" si="59"/>
        <v>71048.3</v>
      </c>
      <c r="M144" s="6">
        <f t="shared" si="59"/>
        <v>0</v>
      </c>
      <c r="N144" s="6">
        <f t="shared" si="59"/>
        <v>71048.3</v>
      </c>
    </row>
    <row r="145" spans="1:14" ht="31.5" outlineLevel="4">
      <c r="A145" s="43" t="s">
        <v>869</v>
      </c>
      <c r="B145" s="43" t="s">
        <v>859</v>
      </c>
      <c r="C145" s="43" t="s">
        <v>421</v>
      </c>
      <c r="D145" s="43"/>
      <c r="E145" s="10" t="s">
        <v>422</v>
      </c>
      <c r="F145" s="6">
        <f t="shared" ref="F145:N145" si="60">F146+F148+F150+F152+F154</f>
        <v>20810.7</v>
      </c>
      <c r="G145" s="6">
        <f t="shared" si="60"/>
        <v>0</v>
      </c>
      <c r="H145" s="6">
        <f t="shared" si="60"/>
        <v>20810.7</v>
      </c>
      <c r="I145" s="6">
        <f t="shared" si="60"/>
        <v>21018.2</v>
      </c>
      <c r="J145" s="6">
        <f t="shared" si="60"/>
        <v>0</v>
      </c>
      <c r="K145" s="6">
        <f t="shared" si="60"/>
        <v>21018.2</v>
      </c>
      <c r="L145" s="6">
        <f t="shared" si="60"/>
        <v>21018.2</v>
      </c>
      <c r="M145" s="6">
        <f t="shared" si="60"/>
        <v>0</v>
      </c>
      <c r="N145" s="6">
        <f t="shared" si="60"/>
        <v>21018.2</v>
      </c>
    </row>
    <row r="146" spans="1:14" ht="31.5" outlineLevel="5">
      <c r="A146" s="43" t="s">
        <v>869</v>
      </c>
      <c r="B146" s="43" t="s">
        <v>859</v>
      </c>
      <c r="C146" s="43" t="s">
        <v>464</v>
      </c>
      <c r="D146" s="43"/>
      <c r="E146" s="10" t="s">
        <v>401</v>
      </c>
      <c r="F146" s="6">
        <f t="shared" ref="F146:N146" si="61">F147</f>
        <v>7100</v>
      </c>
      <c r="G146" s="6">
        <f t="shared" si="61"/>
        <v>0</v>
      </c>
      <c r="H146" s="6">
        <f t="shared" si="61"/>
        <v>7100</v>
      </c>
      <c r="I146" s="6">
        <f t="shared" si="61"/>
        <v>7100</v>
      </c>
      <c r="J146" s="6">
        <f t="shared" si="61"/>
        <v>0</v>
      </c>
      <c r="K146" s="6">
        <f t="shared" si="61"/>
        <v>7100</v>
      </c>
      <c r="L146" s="6">
        <f t="shared" si="61"/>
        <v>7100</v>
      </c>
      <c r="M146" s="6">
        <f t="shared" si="61"/>
        <v>0</v>
      </c>
      <c r="N146" s="6">
        <f t="shared" si="61"/>
        <v>7100</v>
      </c>
    </row>
    <row r="147" spans="1:14" ht="15.75" outlineLevel="7">
      <c r="A147" s="44" t="s">
        <v>869</v>
      </c>
      <c r="B147" s="44" t="s">
        <v>859</v>
      </c>
      <c r="C147" s="44" t="s">
        <v>464</v>
      </c>
      <c r="D147" s="44" t="s">
        <v>394</v>
      </c>
      <c r="E147" s="11" t="s">
        <v>395</v>
      </c>
      <c r="F147" s="7">
        <v>7100</v>
      </c>
      <c r="G147" s="7"/>
      <c r="H147" s="7">
        <f>SUM(F147:G147)</f>
        <v>7100</v>
      </c>
      <c r="I147" s="7">
        <v>7100</v>
      </c>
      <c r="J147" s="7"/>
      <c r="K147" s="7">
        <f>SUM(I147:J147)</f>
        <v>7100</v>
      </c>
      <c r="L147" s="7">
        <v>7100</v>
      </c>
      <c r="M147" s="7"/>
      <c r="N147" s="7">
        <f>SUM(L147:M147)</f>
        <v>7100</v>
      </c>
    </row>
    <row r="148" spans="1:14" ht="31.5" outlineLevel="5">
      <c r="A148" s="43" t="s">
        <v>869</v>
      </c>
      <c r="B148" s="43" t="s">
        <v>859</v>
      </c>
      <c r="C148" s="43" t="s">
        <v>465</v>
      </c>
      <c r="D148" s="43"/>
      <c r="E148" s="10" t="s">
        <v>466</v>
      </c>
      <c r="F148" s="6">
        <f t="shared" ref="F148:N148" si="62">F149</f>
        <v>6498.7</v>
      </c>
      <c r="G148" s="6">
        <f t="shared" si="62"/>
        <v>0</v>
      </c>
      <c r="H148" s="6">
        <f t="shared" si="62"/>
        <v>6498.7</v>
      </c>
      <c r="I148" s="6">
        <f t="shared" si="62"/>
        <v>6498.7</v>
      </c>
      <c r="J148" s="6">
        <f t="shared" si="62"/>
        <v>0</v>
      </c>
      <c r="K148" s="6">
        <f t="shared" si="62"/>
        <v>6498.7</v>
      </c>
      <c r="L148" s="6">
        <f t="shared" si="62"/>
        <v>6498.7</v>
      </c>
      <c r="M148" s="6">
        <f t="shared" si="62"/>
        <v>0</v>
      </c>
      <c r="N148" s="6">
        <f t="shared" si="62"/>
        <v>6498.7</v>
      </c>
    </row>
    <row r="149" spans="1:14" ht="31.5" outlineLevel="7">
      <c r="A149" s="44" t="s">
        <v>869</v>
      </c>
      <c r="B149" s="44" t="s">
        <v>859</v>
      </c>
      <c r="C149" s="44" t="s">
        <v>465</v>
      </c>
      <c r="D149" s="44" t="s">
        <v>452</v>
      </c>
      <c r="E149" s="11" t="s">
        <v>453</v>
      </c>
      <c r="F149" s="7">
        <v>6498.7</v>
      </c>
      <c r="G149" s="7"/>
      <c r="H149" s="7">
        <f>SUM(F149:G149)</f>
        <v>6498.7</v>
      </c>
      <c r="I149" s="7">
        <v>6498.7</v>
      </c>
      <c r="J149" s="7"/>
      <c r="K149" s="7">
        <f>SUM(I149:J149)</f>
        <v>6498.7</v>
      </c>
      <c r="L149" s="7">
        <v>6498.7</v>
      </c>
      <c r="M149" s="7"/>
      <c r="N149" s="7">
        <f>SUM(L149:M149)</f>
        <v>6498.7</v>
      </c>
    </row>
    <row r="150" spans="1:14" ht="15.75" outlineLevel="5">
      <c r="A150" s="43" t="s">
        <v>869</v>
      </c>
      <c r="B150" s="43" t="s">
        <v>859</v>
      </c>
      <c r="C150" s="43" t="s">
        <v>467</v>
      </c>
      <c r="D150" s="43"/>
      <c r="E150" s="10" t="s">
        <v>468</v>
      </c>
      <c r="F150" s="6">
        <f t="shared" ref="F150:N150" si="63">F151</f>
        <v>1383.5</v>
      </c>
      <c r="G150" s="6">
        <f t="shared" si="63"/>
        <v>0</v>
      </c>
      <c r="H150" s="6">
        <f t="shared" si="63"/>
        <v>1383.5</v>
      </c>
      <c r="I150" s="6">
        <f t="shared" si="63"/>
        <v>1383.5</v>
      </c>
      <c r="J150" s="6">
        <f t="shared" si="63"/>
        <v>0</v>
      </c>
      <c r="K150" s="6">
        <f t="shared" si="63"/>
        <v>1383.5</v>
      </c>
      <c r="L150" s="6">
        <f t="shared" si="63"/>
        <v>1383.5</v>
      </c>
      <c r="M150" s="6">
        <f t="shared" si="63"/>
        <v>0</v>
      </c>
      <c r="N150" s="6">
        <f t="shared" si="63"/>
        <v>1383.5</v>
      </c>
    </row>
    <row r="151" spans="1:14" ht="15.75" outlineLevel="7">
      <c r="A151" s="44" t="s">
        <v>869</v>
      </c>
      <c r="B151" s="44" t="s">
        <v>859</v>
      </c>
      <c r="C151" s="44" t="s">
        <v>467</v>
      </c>
      <c r="D151" s="44" t="s">
        <v>406</v>
      </c>
      <c r="E151" s="11" t="s">
        <v>407</v>
      </c>
      <c r="F151" s="7">
        <v>1383.5</v>
      </c>
      <c r="G151" s="7"/>
      <c r="H151" s="7">
        <f>SUM(F151:G151)</f>
        <v>1383.5</v>
      </c>
      <c r="I151" s="7">
        <v>1383.5</v>
      </c>
      <c r="J151" s="7"/>
      <c r="K151" s="7">
        <f>SUM(I151:J151)</f>
        <v>1383.5</v>
      </c>
      <c r="L151" s="7">
        <v>1383.5</v>
      </c>
      <c r="M151" s="7"/>
      <c r="N151" s="7">
        <f>SUM(L151:M151)</f>
        <v>1383.5</v>
      </c>
    </row>
    <row r="152" spans="1:14" ht="31.5" outlineLevel="5">
      <c r="A152" s="43" t="s">
        <v>869</v>
      </c>
      <c r="B152" s="43" t="s">
        <v>859</v>
      </c>
      <c r="C152" s="43" t="s">
        <v>139</v>
      </c>
      <c r="D152" s="43"/>
      <c r="E152" s="10" t="s">
        <v>469</v>
      </c>
      <c r="F152" s="6">
        <f t="shared" ref="F152:N152" si="64">F153</f>
        <v>1130.3</v>
      </c>
      <c r="G152" s="6">
        <f t="shared" si="64"/>
        <v>0</v>
      </c>
      <c r="H152" s="6">
        <f t="shared" si="64"/>
        <v>1130.3</v>
      </c>
      <c r="I152" s="6">
        <f t="shared" si="64"/>
        <v>1167.2</v>
      </c>
      <c r="J152" s="6">
        <f t="shared" si="64"/>
        <v>0</v>
      </c>
      <c r="K152" s="6">
        <f t="shared" si="64"/>
        <v>1167.2</v>
      </c>
      <c r="L152" s="6">
        <f t="shared" si="64"/>
        <v>1167.2</v>
      </c>
      <c r="M152" s="6">
        <f t="shared" si="64"/>
        <v>0</v>
      </c>
      <c r="N152" s="6">
        <f t="shared" si="64"/>
        <v>1167.2</v>
      </c>
    </row>
    <row r="153" spans="1:14" ht="31.5" outlineLevel="7">
      <c r="A153" s="44" t="s">
        <v>869</v>
      </c>
      <c r="B153" s="44" t="s">
        <v>859</v>
      </c>
      <c r="C153" s="44" t="s">
        <v>139</v>
      </c>
      <c r="D153" s="44" t="s">
        <v>452</v>
      </c>
      <c r="E153" s="11" t="s">
        <v>453</v>
      </c>
      <c r="F153" s="7">
        <v>1130.3</v>
      </c>
      <c r="G153" s="7"/>
      <c r="H153" s="7">
        <f>SUM(F153:G153)</f>
        <v>1130.3</v>
      </c>
      <c r="I153" s="7">
        <v>1167.2</v>
      </c>
      <c r="J153" s="7"/>
      <c r="K153" s="7">
        <f>SUM(I153:J153)</f>
        <v>1167.2</v>
      </c>
      <c r="L153" s="7">
        <v>1167.2</v>
      </c>
      <c r="M153" s="7"/>
      <c r="N153" s="7">
        <f>SUM(L153:M153)</f>
        <v>1167.2</v>
      </c>
    </row>
    <row r="154" spans="1:14" ht="15.75" outlineLevel="5">
      <c r="A154" s="43" t="s">
        <v>869</v>
      </c>
      <c r="B154" s="43" t="s">
        <v>859</v>
      </c>
      <c r="C154" s="43" t="s">
        <v>470</v>
      </c>
      <c r="D154" s="43"/>
      <c r="E154" s="10" t="s">
        <v>471</v>
      </c>
      <c r="F154" s="6">
        <f t="shared" ref="F154:N154" si="65">F155</f>
        <v>4698.2</v>
      </c>
      <c r="G154" s="6">
        <f t="shared" si="65"/>
        <v>0</v>
      </c>
      <c r="H154" s="6">
        <f t="shared" si="65"/>
        <v>4698.2</v>
      </c>
      <c r="I154" s="6">
        <f t="shared" si="65"/>
        <v>4868.8</v>
      </c>
      <c r="J154" s="6">
        <f t="shared" si="65"/>
        <v>0</v>
      </c>
      <c r="K154" s="6">
        <f t="shared" si="65"/>
        <v>4868.8</v>
      </c>
      <c r="L154" s="6">
        <f t="shared" si="65"/>
        <v>4868.8</v>
      </c>
      <c r="M154" s="6">
        <f t="shared" si="65"/>
        <v>0</v>
      </c>
      <c r="N154" s="6">
        <f t="shared" si="65"/>
        <v>4868.8</v>
      </c>
    </row>
    <row r="155" spans="1:14" ht="47.25" outlineLevel="7">
      <c r="A155" s="44" t="s">
        <v>869</v>
      </c>
      <c r="B155" s="44" t="s">
        <v>859</v>
      </c>
      <c r="C155" s="44" t="s">
        <v>470</v>
      </c>
      <c r="D155" s="44" t="s">
        <v>391</v>
      </c>
      <c r="E155" s="11" t="s">
        <v>392</v>
      </c>
      <c r="F155" s="7">
        <v>4698.2</v>
      </c>
      <c r="G155" s="7"/>
      <c r="H155" s="7">
        <f>SUM(F155:G155)</f>
        <v>4698.2</v>
      </c>
      <c r="I155" s="7">
        <v>4868.8</v>
      </c>
      <c r="J155" s="7"/>
      <c r="K155" s="7">
        <f>SUM(I155:J155)</f>
        <v>4868.8</v>
      </c>
      <c r="L155" s="7">
        <v>4868.8</v>
      </c>
      <c r="M155" s="7"/>
      <c r="N155" s="7">
        <f>SUM(L155:M155)</f>
        <v>4868.8</v>
      </c>
    </row>
    <row r="156" spans="1:14" ht="31.5" outlineLevel="4">
      <c r="A156" s="43" t="s">
        <v>869</v>
      </c>
      <c r="B156" s="43" t="s">
        <v>859</v>
      </c>
      <c r="C156" s="43" t="s">
        <v>472</v>
      </c>
      <c r="D156" s="43"/>
      <c r="E156" s="10" t="s">
        <v>473</v>
      </c>
      <c r="F156" s="6">
        <f t="shared" ref="F156:N156" si="66">F157+F159+F161</f>
        <v>50030.1</v>
      </c>
      <c r="G156" s="6">
        <f t="shared" si="66"/>
        <v>0</v>
      </c>
      <c r="H156" s="6">
        <f t="shared" si="66"/>
        <v>50030.1</v>
      </c>
      <c r="I156" s="6">
        <f t="shared" si="66"/>
        <v>50030.1</v>
      </c>
      <c r="J156" s="6">
        <f t="shared" si="66"/>
        <v>0</v>
      </c>
      <c r="K156" s="6">
        <f t="shared" si="66"/>
        <v>50030.1</v>
      </c>
      <c r="L156" s="6">
        <f t="shared" si="66"/>
        <v>50030.1</v>
      </c>
      <c r="M156" s="6">
        <f t="shared" si="66"/>
        <v>0</v>
      </c>
      <c r="N156" s="6">
        <f t="shared" si="66"/>
        <v>50030.1</v>
      </c>
    </row>
    <row r="157" spans="1:14" ht="15.75" outlineLevel="5">
      <c r="A157" s="43" t="s">
        <v>869</v>
      </c>
      <c r="B157" s="43" t="s">
        <v>859</v>
      </c>
      <c r="C157" s="43" t="s">
        <v>474</v>
      </c>
      <c r="D157" s="43"/>
      <c r="E157" s="10" t="s">
        <v>475</v>
      </c>
      <c r="F157" s="6">
        <f t="shared" ref="F157:N157" si="67">F158</f>
        <v>49354.1</v>
      </c>
      <c r="G157" s="6">
        <f t="shared" si="67"/>
        <v>0</v>
      </c>
      <c r="H157" s="6">
        <f t="shared" si="67"/>
        <v>49354.1</v>
      </c>
      <c r="I157" s="6">
        <f t="shared" si="67"/>
        <v>49354.1</v>
      </c>
      <c r="J157" s="6">
        <f t="shared" si="67"/>
        <v>0</v>
      </c>
      <c r="K157" s="6">
        <f t="shared" si="67"/>
        <v>49354.1</v>
      </c>
      <c r="L157" s="6">
        <f t="shared" si="67"/>
        <v>49354.1</v>
      </c>
      <c r="M157" s="6">
        <f t="shared" si="67"/>
        <v>0</v>
      </c>
      <c r="N157" s="6">
        <f t="shared" si="67"/>
        <v>49354.1</v>
      </c>
    </row>
    <row r="158" spans="1:14" ht="31.5" outlineLevel="7">
      <c r="A158" s="44" t="s">
        <v>869</v>
      </c>
      <c r="B158" s="44" t="s">
        <v>859</v>
      </c>
      <c r="C158" s="44" t="s">
        <v>474</v>
      </c>
      <c r="D158" s="44" t="s">
        <v>452</v>
      </c>
      <c r="E158" s="11" t="s">
        <v>453</v>
      </c>
      <c r="F158" s="7">
        <v>49354.1</v>
      </c>
      <c r="G158" s="7"/>
      <c r="H158" s="7">
        <f>SUM(F158:G158)</f>
        <v>49354.1</v>
      </c>
      <c r="I158" s="7">
        <v>49354.1</v>
      </c>
      <c r="J158" s="7"/>
      <c r="K158" s="7">
        <f>SUM(I158:J158)</f>
        <v>49354.1</v>
      </c>
      <c r="L158" s="7">
        <v>49354.1</v>
      </c>
      <c r="M158" s="7"/>
      <c r="N158" s="7">
        <f>SUM(L158:M158)</f>
        <v>49354.1</v>
      </c>
    </row>
    <row r="159" spans="1:14" ht="15.75" outlineLevel="5">
      <c r="A159" s="43" t="s">
        <v>869</v>
      </c>
      <c r="B159" s="43" t="s">
        <v>859</v>
      </c>
      <c r="C159" s="43" t="s">
        <v>476</v>
      </c>
      <c r="D159" s="43"/>
      <c r="E159" s="10" t="s">
        <v>397</v>
      </c>
      <c r="F159" s="6">
        <f t="shared" ref="F159:N159" si="68">F160</f>
        <v>395</v>
      </c>
      <c r="G159" s="6">
        <f t="shared" si="68"/>
        <v>0</v>
      </c>
      <c r="H159" s="6">
        <f t="shared" si="68"/>
        <v>395</v>
      </c>
      <c r="I159" s="6">
        <f t="shared" si="68"/>
        <v>395</v>
      </c>
      <c r="J159" s="6">
        <f t="shared" si="68"/>
        <v>0</v>
      </c>
      <c r="K159" s="6">
        <f t="shared" si="68"/>
        <v>395</v>
      </c>
      <c r="L159" s="6">
        <f t="shared" si="68"/>
        <v>395</v>
      </c>
      <c r="M159" s="6">
        <f t="shared" si="68"/>
        <v>0</v>
      </c>
      <c r="N159" s="6">
        <f t="shared" si="68"/>
        <v>395</v>
      </c>
    </row>
    <row r="160" spans="1:14" ht="15.75" outlineLevel="7">
      <c r="A160" s="44" t="s">
        <v>869</v>
      </c>
      <c r="B160" s="44" t="s">
        <v>859</v>
      </c>
      <c r="C160" s="44" t="s">
        <v>476</v>
      </c>
      <c r="D160" s="44" t="s">
        <v>402</v>
      </c>
      <c r="E160" s="11" t="s">
        <v>403</v>
      </c>
      <c r="F160" s="7">
        <v>395</v>
      </c>
      <c r="G160" s="7"/>
      <c r="H160" s="7">
        <f>SUM(F160:G160)</f>
        <v>395</v>
      </c>
      <c r="I160" s="7">
        <v>395</v>
      </c>
      <c r="J160" s="7"/>
      <c r="K160" s="7">
        <f>SUM(I160:J160)</f>
        <v>395</v>
      </c>
      <c r="L160" s="7">
        <v>395</v>
      </c>
      <c r="M160" s="7"/>
      <c r="N160" s="7">
        <f>SUM(L160:M160)</f>
        <v>395</v>
      </c>
    </row>
    <row r="161" spans="1:14" ht="15.75" outlineLevel="5">
      <c r="A161" s="43" t="s">
        <v>869</v>
      </c>
      <c r="B161" s="43" t="s">
        <v>859</v>
      </c>
      <c r="C161" s="43" t="s">
        <v>477</v>
      </c>
      <c r="D161" s="43"/>
      <c r="E161" s="10" t="s">
        <v>478</v>
      </c>
      <c r="F161" s="6">
        <f t="shared" ref="F161:N161" si="69">F162</f>
        <v>281</v>
      </c>
      <c r="G161" s="6">
        <f t="shared" si="69"/>
        <v>0</v>
      </c>
      <c r="H161" s="6">
        <f t="shared" si="69"/>
        <v>281</v>
      </c>
      <c r="I161" s="6">
        <f t="shared" si="69"/>
        <v>281</v>
      </c>
      <c r="J161" s="6">
        <f t="shared" si="69"/>
        <v>0</v>
      </c>
      <c r="K161" s="6">
        <f t="shared" si="69"/>
        <v>281</v>
      </c>
      <c r="L161" s="6">
        <f t="shared" si="69"/>
        <v>281</v>
      </c>
      <c r="M161" s="6">
        <f t="shared" si="69"/>
        <v>0</v>
      </c>
      <c r="N161" s="6">
        <f t="shared" si="69"/>
        <v>281</v>
      </c>
    </row>
    <row r="162" spans="1:14" ht="15.75" outlineLevel="7">
      <c r="A162" s="44" t="s">
        <v>869</v>
      </c>
      <c r="B162" s="44" t="s">
        <v>859</v>
      </c>
      <c r="C162" s="44" t="s">
        <v>477</v>
      </c>
      <c r="D162" s="44" t="s">
        <v>394</v>
      </c>
      <c r="E162" s="11" t="s">
        <v>395</v>
      </c>
      <c r="F162" s="7">
        <v>281</v>
      </c>
      <c r="G162" s="7"/>
      <c r="H162" s="7">
        <f>SUM(F162:G162)</f>
        <v>281</v>
      </c>
      <c r="I162" s="7">
        <v>281</v>
      </c>
      <c r="J162" s="7"/>
      <c r="K162" s="7">
        <f>SUM(I162:J162)</f>
        <v>281</v>
      </c>
      <c r="L162" s="7">
        <v>281</v>
      </c>
      <c r="M162" s="7"/>
      <c r="N162" s="7">
        <f>SUM(L162:M162)</f>
        <v>281</v>
      </c>
    </row>
    <row r="163" spans="1:14" ht="31.5" outlineLevel="2">
      <c r="A163" s="43" t="s">
        <v>869</v>
      </c>
      <c r="B163" s="43" t="s">
        <v>859</v>
      </c>
      <c r="C163" s="43" t="s">
        <v>398</v>
      </c>
      <c r="D163" s="43"/>
      <c r="E163" s="10" t="s">
        <v>399</v>
      </c>
      <c r="F163" s="6"/>
      <c r="G163" s="6">
        <f>G164+G166</f>
        <v>195000</v>
      </c>
      <c r="H163" s="6">
        <f t="shared" ref="H163:N163" si="70">H164+H166</f>
        <v>195000</v>
      </c>
      <c r="I163" s="6">
        <f t="shared" si="70"/>
        <v>0</v>
      </c>
      <c r="J163" s="6">
        <f t="shared" si="70"/>
        <v>45000</v>
      </c>
      <c r="K163" s="6">
        <f t="shared" si="70"/>
        <v>45000</v>
      </c>
      <c r="L163" s="6">
        <f t="shared" si="70"/>
        <v>5000</v>
      </c>
      <c r="M163" s="6">
        <f t="shared" si="70"/>
        <v>0</v>
      </c>
      <c r="N163" s="6">
        <f t="shared" si="70"/>
        <v>5000</v>
      </c>
    </row>
    <row r="164" spans="1:14" ht="31.5" customHeight="1" outlineLevel="7">
      <c r="A164" s="43" t="s">
        <v>869</v>
      </c>
      <c r="B164" s="43" t="s">
        <v>859</v>
      </c>
      <c r="C164" s="163" t="s">
        <v>842</v>
      </c>
      <c r="D164" s="163"/>
      <c r="E164" s="164" t="s">
        <v>29</v>
      </c>
      <c r="F164" s="6"/>
      <c r="G164" s="171">
        <f>G165</f>
        <v>60000</v>
      </c>
      <c r="H164" s="171">
        <f>H165</f>
        <v>60000</v>
      </c>
      <c r="I164" s="6"/>
      <c r="J164" s="6"/>
      <c r="K164" s="6"/>
      <c r="L164" s="6">
        <f t="shared" ref="L164:N166" si="71">L165</f>
        <v>5000</v>
      </c>
      <c r="M164" s="6">
        <f t="shared" si="71"/>
        <v>0</v>
      </c>
      <c r="N164" s="6">
        <f t="shared" si="71"/>
        <v>5000</v>
      </c>
    </row>
    <row r="165" spans="1:14" ht="15.75" outlineLevel="7">
      <c r="A165" s="44" t="s">
        <v>869</v>
      </c>
      <c r="B165" s="44" t="s">
        <v>859</v>
      </c>
      <c r="C165" s="44" t="s">
        <v>842</v>
      </c>
      <c r="D165" s="44" t="s">
        <v>402</v>
      </c>
      <c r="E165" s="11" t="s">
        <v>403</v>
      </c>
      <c r="F165" s="7"/>
      <c r="G165" s="162">
        <v>60000</v>
      </c>
      <c r="H165" s="162">
        <f>SUM(F165:G165)</f>
        <v>60000</v>
      </c>
      <c r="I165" s="7"/>
      <c r="J165" s="7"/>
      <c r="K165" s="7"/>
      <c r="L165" s="7">
        <v>5000</v>
      </c>
      <c r="M165" s="7"/>
      <c r="N165" s="7">
        <f>SUM(L165:M165)</f>
        <v>5000</v>
      </c>
    </row>
    <row r="166" spans="1:14" ht="31.5" customHeight="1" outlineLevel="7">
      <c r="A166" s="43" t="s">
        <v>869</v>
      </c>
      <c r="B166" s="43" t="s">
        <v>859</v>
      </c>
      <c r="C166" s="163" t="s">
        <v>842</v>
      </c>
      <c r="D166" s="163"/>
      <c r="E166" s="164" t="s">
        <v>318</v>
      </c>
      <c r="F166" s="6"/>
      <c r="G166" s="171">
        <f>G167</f>
        <v>135000</v>
      </c>
      <c r="H166" s="171">
        <f>H167</f>
        <v>135000</v>
      </c>
      <c r="I166" s="6"/>
      <c r="J166" s="171">
        <f>J167</f>
        <v>45000</v>
      </c>
      <c r="K166" s="171">
        <f>K167</f>
        <v>45000</v>
      </c>
      <c r="L166" s="6">
        <f t="shared" si="71"/>
        <v>0</v>
      </c>
      <c r="M166" s="6">
        <f t="shared" si="71"/>
        <v>0</v>
      </c>
      <c r="N166" s="6">
        <f t="shared" si="71"/>
        <v>0</v>
      </c>
    </row>
    <row r="167" spans="1:14" ht="26.25" customHeight="1" outlineLevel="7">
      <c r="A167" s="44" t="s">
        <v>869</v>
      </c>
      <c r="B167" s="44" t="s">
        <v>859</v>
      </c>
      <c r="C167" s="44" t="s">
        <v>842</v>
      </c>
      <c r="D167" s="44" t="s">
        <v>402</v>
      </c>
      <c r="E167" s="11" t="s">
        <v>403</v>
      </c>
      <c r="F167" s="7"/>
      <c r="G167" s="162">
        <v>135000</v>
      </c>
      <c r="H167" s="162">
        <f>SUM(F167:G167)</f>
        <v>135000</v>
      </c>
      <c r="I167" s="7"/>
      <c r="J167" s="162">
        <v>45000</v>
      </c>
      <c r="K167" s="162">
        <f>SUM(I167:J167)</f>
        <v>45000</v>
      </c>
      <c r="L167" s="7"/>
      <c r="M167" s="7"/>
      <c r="N167" s="7">
        <f>SUM(L167:M167)</f>
        <v>0</v>
      </c>
    </row>
    <row r="168" spans="1:14" ht="15.75" outlineLevel="7">
      <c r="A168" s="43" t="s">
        <v>869</v>
      </c>
      <c r="B168" s="43" t="s">
        <v>881</v>
      </c>
      <c r="C168" s="44"/>
      <c r="D168" s="44"/>
      <c r="E168" s="51" t="s">
        <v>882</v>
      </c>
      <c r="F168" s="6">
        <f t="shared" ref="F168:N168" si="72">F169+F181+F196</f>
        <v>55879</v>
      </c>
      <c r="G168" s="6">
        <f t="shared" si="72"/>
        <v>7.9</v>
      </c>
      <c r="H168" s="6">
        <f t="shared" si="72"/>
        <v>55886.9</v>
      </c>
      <c r="I168" s="6">
        <f t="shared" si="72"/>
        <v>56955.099999999991</v>
      </c>
      <c r="J168" s="6">
        <f t="shared" si="72"/>
        <v>7.9</v>
      </c>
      <c r="K168" s="6">
        <f t="shared" si="72"/>
        <v>56962.999999999993</v>
      </c>
      <c r="L168" s="6">
        <f t="shared" si="72"/>
        <v>61705</v>
      </c>
      <c r="M168" s="6">
        <f t="shared" si="72"/>
        <v>7.9</v>
      </c>
      <c r="N168" s="6">
        <f t="shared" si="72"/>
        <v>61712.9</v>
      </c>
    </row>
    <row r="169" spans="1:14" ht="15.75" outlineLevel="1">
      <c r="A169" s="43" t="s">
        <v>869</v>
      </c>
      <c r="B169" s="43" t="s">
        <v>883</v>
      </c>
      <c r="C169" s="43"/>
      <c r="D169" s="43"/>
      <c r="E169" s="10" t="s">
        <v>884</v>
      </c>
      <c r="F169" s="6">
        <f t="shared" ref="F169:N169" si="73">F170</f>
        <v>22880.499999999996</v>
      </c>
      <c r="G169" s="6">
        <f t="shared" si="73"/>
        <v>0</v>
      </c>
      <c r="H169" s="6">
        <f t="shared" si="73"/>
        <v>22880.499999999996</v>
      </c>
      <c r="I169" s="6">
        <f t="shared" si="73"/>
        <v>23584.499999999996</v>
      </c>
      <c r="J169" s="6">
        <f t="shared" si="73"/>
        <v>0</v>
      </c>
      <c r="K169" s="6">
        <f t="shared" si="73"/>
        <v>23584.499999999996</v>
      </c>
      <c r="L169" s="6">
        <f t="shared" si="73"/>
        <v>26691.999999999996</v>
      </c>
      <c r="M169" s="6">
        <f t="shared" si="73"/>
        <v>0</v>
      </c>
      <c r="N169" s="6">
        <f t="shared" si="73"/>
        <v>26691.999999999996</v>
      </c>
    </row>
    <row r="170" spans="1:14" ht="31.5" outlineLevel="2">
      <c r="A170" s="43" t="s">
        <v>869</v>
      </c>
      <c r="B170" s="43" t="s">
        <v>883</v>
      </c>
      <c r="C170" s="43" t="s">
        <v>436</v>
      </c>
      <c r="D170" s="43"/>
      <c r="E170" s="10" t="s">
        <v>437</v>
      </c>
      <c r="F170" s="6">
        <f t="shared" ref="F170:N170" si="74">F171+F175</f>
        <v>22880.499999999996</v>
      </c>
      <c r="G170" s="6">
        <f t="shared" si="74"/>
        <v>0</v>
      </c>
      <c r="H170" s="6">
        <f t="shared" si="74"/>
        <v>22880.499999999996</v>
      </c>
      <c r="I170" s="6">
        <f t="shared" si="74"/>
        <v>23584.499999999996</v>
      </c>
      <c r="J170" s="6">
        <f t="shared" si="74"/>
        <v>0</v>
      </c>
      <c r="K170" s="6">
        <f t="shared" si="74"/>
        <v>23584.499999999996</v>
      </c>
      <c r="L170" s="6">
        <f t="shared" si="74"/>
        <v>26691.999999999996</v>
      </c>
      <c r="M170" s="6">
        <f t="shared" si="74"/>
        <v>0</v>
      </c>
      <c r="N170" s="6">
        <f t="shared" si="74"/>
        <v>26691.999999999996</v>
      </c>
    </row>
    <row r="171" spans="1:14" ht="31.5" outlineLevel="3">
      <c r="A171" s="43" t="s">
        <v>869</v>
      </c>
      <c r="B171" s="43" t="s">
        <v>883</v>
      </c>
      <c r="C171" s="43" t="s">
        <v>479</v>
      </c>
      <c r="D171" s="43"/>
      <c r="E171" s="10" t="s">
        <v>480</v>
      </c>
      <c r="F171" s="6">
        <f t="shared" ref="F171:N173" si="75">F172</f>
        <v>2828.3</v>
      </c>
      <c r="G171" s="6">
        <f t="shared" si="75"/>
        <v>0</v>
      </c>
      <c r="H171" s="6">
        <f t="shared" si="75"/>
        <v>2828.3</v>
      </c>
      <c r="I171" s="6">
        <f>I172</f>
        <v>2828.3</v>
      </c>
      <c r="J171" s="6">
        <f t="shared" si="75"/>
        <v>0</v>
      </c>
      <c r="K171" s="6">
        <f t="shared" si="75"/>
        <v>2828.3</v>
      </c>
      <c r="L171" s="6">
        <f>L172</f>
        <v>2828.3</v>
      </c>
      <c r="M171" s="6">
        <f t="shared" si="75"/>
        <v>0</v>
      </c>
      <c r="N171" s="6">
        <f t="shared" si="75"/>
        <v>2828.3</v>
      </c>
    </row>
    <row r="172" spans="1:14" ht="31.5" outlineLevel="4">
      <c r="A172" s="43" t="s">
        <v>869</v>
      </c>
      <c r="B172" s="43" t="s">
        <v>883</v>
      </c>
      <c r="C172" s="43" t="s">
        <v>481</v>
      </c>
      <c r="D172" s="43"/>
      <c r="E172" s="10" t="s">
        <v>482</v>
      </c>
      <c r="F172" s="6">
        <f t="shared" si="75"/>
        <v>2828.3</v>
      </c>
      <c r="G172" s="6">
        <f t="shared" si="75"/>
        <v>0</v>
      </c>
      <c r="H172" s="6">
        <f t="shared" si="75"/>
        <v>2828.3</v>
      </c>
      <c r="I172" s="6">
        <f>I173</f>
        <v>2828.3</v>
      </c>
      <c r="J172" s="6">
        <f t="shared" si="75"/>
        <v>0</v>
      </c>
      <c r="K172" s="6">
        <f t="shared" si="75"/>
        <v>2828.3</v>
      </c>
      <c r="L172" s="6">
        <f>L173</f>
        <v>2828.3</v>
      </c>
      <c r="M172" s="6">
        <f t="shared" si="75"/>
        <v>0</v>
      </c>
      <c r="N172" s="6">
        <f t="shared" si="75"/>
        <v>2828.3</v>
      </c>
    </row>
    <row r="173" spans="1:14" ht="31.5" outlineLevel="5">
      <c r="A173" s="43" t="s">
        <v>869</v>
      </c>
      <c r="B173" s="43" t="s">
        <v>883</v>
      </c>
      <c r="C173" s="43" t="s">
        <v>483</v>
      </c>
      <c r="D173" s="43"/>
      <c r="E173" s="10" t="s">
        <v>484</v>
      </c>
      <c r="F173" s="6">
        <f t="shared" si="75"/>
        <v>2828.3</v>
      </c>
      <c r="G173" s="6">
        <f t="shared" si="75"/>
        <v>0</v>
      </c>
      <c r="H173" s="6">
        <f t="shared" si="75"/>
        <v>2828.3</v>
      </c>
      <c r="I173" s="6">
        <f>I174</f>
        <v>2828.3</v>
      </c>
      <c r="J173" s="6">
        <f t="shared" si="75"/>
        <v>0</v>
      </c>
      <c r="K173" s="6">
        <f t="shared" si="75"/>
        <v>2828.3</v>
      </c>
      <c r="L173" s="6">
        <f>L174</f>
        <v>2828.3</v>
      </c>
      <c r="M173" s="6">
        <f t="shared" si="75"/>
        <v>0</v>
      </c>
      <c r="N173" s="6">
        <f t="shared" si="75"/>
        <v>2828.3</v>
      </c>
    </row>
    <row r="174" spans="1:14" ht="15.75" outlineLevel="7">
      <c r="A174" s="44" t="s">
        <v>869</v>
      </c>
      <c r="B174" s="44" t="s">
        <v>883</v>
      </c>
      <c r="C174" s="44" t="s">
        <v>483</v>
      </c>
      <c r="D174" s="44" t="s">
        <v>394</v>
      </c>
      <c r="E174" s="11" t="s">
        <v>395</v>
      </c>
      <c r="F174" s="7">
        <v>2828.3</v>
      </c>
      <c r="G174" s="7"/>
      <c r="H174" s="7">
        <f>SUM(F174:G174)</f>
        <v>2828.3</v>
      </c>
      <c r="I174" s="7">
        <v>2828.3</v>
      </c>
      <c r="J174" s="7"/>
      <c r="K174" s="7">
        <f>SUM(I174:J174)</f>
        <v>2828.3</v>
      </c>
      <c r="L174" s="7">
        <v>2828.3</v>
      </c>
      <c r="M174" s="7"/>
      <c r="N174" s="7">
        <f>SUM(L174:M174)</f>
        <v>2828.3</v>
      </c>
    </row>
    <row r="175" spans="1:14" ht="47.25" outlineLevel="3">
      <c r="A175" s="43" t="s">
        <v>869</v>
      </c>
      <c r="B175" s="43" t="s">
        <v>883</v>
      </c>
      <c r="C175" s="43" t="s">
        <v>485</v>
      </c>
      <c r="D175" s="43"/>
      <c r="E175" s="10" t="s">
        <v>486</v>
      </c>
      <c r="F175" s="6">
        <f t="shared" ref="F175:N176" si="76">F176</f>
        <v>20052.199999999997</v>
      </c>
      <c r="G175" s="6">
        <f t="shared" si="76"/>
        <v>0</v>
      </c>
      <c r="H175" s="6">
        <f t="shared" si="76"/>
        <v>20052.199999999997</v>
      </c>
      <c r="I175" s="6">
        <f>I176</f>
        <v>20756.199999999997</v>
      </c>
      <c r="J175" s="6">
        <f t="shared" si="76"/>
        <v>0</v>
      </c>
      <c r="K175" s="6">
        <f t="shared" si="76"/>
        <v>20756.199999999997</v>
      </c>
      <c r="L175" s="6">
        <f>L176</f>
        <v>23863.699999999997</v>
      </c>
      <c r="M175" s="6">
        <f t="shared" si="76"/>
        <v>0</v>
      </c>
      <c r="N175" s="6">
        <f t="shared" si="76"/>
        <v>23863.699999999997</v>
      </c>
    </row>
    <row r="176" spans="1:14" ht="31.5" outlineLevel="4">
      <c r="A176" s="43" t="s">
        <v>869</v>
      </c>
      <c r="B176" s="43" t="s">
        <v>883</v>
      </c>
      <c r="C176" s="43" t="s">
        <v>487</v>
      </c>
      <c r="D176" s="43"/>
      <c r="E176" s="10" t="s">
        <v>422</v>
      </c>
      <c r="F176" s="6">
        <f t="shared" si="76"/>
        <v>20052.199999999997</v>
      </c>
      <c r="G176" s="6">
        <f t="shared" si="76"/>
        <v>0</v>
      </c>
      <c r="H176" s="6">
        <f t="shared" si="76"/>
        <v>20052.199999999997</v>
      </c>
      <c r="I176" s="6">
        <f>I177</f>
        <v>20756.199999999997</v>
      </c>
      <c r="J176" s="6">
        <f t="shared" si="76"/>
        <v>0</v>
      </c>
      <c r="K176" s="6">
        <f t="shared" si="76"/>
        <v>20756.199999999997</v>
      </c>
      <c r="L176" s="6">
        <f>L177</f>
        <v>23863.699999999997</v>
      </c>
      <c r="M176" s="6">
        <f t="shared" si="76"/>
        <v>0</v>
      </c>
      <c r="N176" s="6">
        <f t="shared" si="76"/>
        <v>23863.699999999997</v>
      </c>
    </row>
    <row r="177" spans="1:14" ht="15.75" outlineLevel="5">
      <c r="A177" s="43" t="s">
        <v>869</v>
      </c>
      <c r="B177" s="43" t="s">
        <v>883</v>
      </c>
      <c r="C177" s="43" t="s">
        <v>488</v>
      </c>
      <c r="D177" s="43"/>
      <c r="E177" s="10" t="s">
        <v>489</v>
      </c>
      <c r="F177" s="6">
        <f t="shared" ref="F177:N177" si="77">F178+F179+F180</f>
        <v>20052.199999999997</v>
      </c>
      <c r="G177" s="6">
        <f t="shared" si="77"/>
        <v>0</v>
      </c>
      <c r="H177" s="6">
        <f t="shared" si="77"/>
        <v>20052.199999999997</v>
      </c>
      <c r="I177" s="6">
        <f t="shared" si="77"/>
        <v>20756.199999999997</v>
      </c>
      <c r="J177" s="6">
        <f t="shared" si="77"/>
        <v>0</v>
      </c>
      <c r="K177" s="6">
        <f t="shared" si="77"/>
        <v>20756.199999999997</v>
      </c>
      <c r="L177" s="6">
        <f t="shared" si="77"/>
        <v>23863.699999999997</v>
      </c>
      <c r="M177" s="6">
        <f t="shared" si="77"/>
        <v>0</v>
      </c>
      <c r="N177" s="6">
        <f t="shared" si="77"/>
        <v>23863.699999999997</v>
      </c>
    </row>
    <row r="178" spans="1:14" ht="47.25" outlineLevel="7">
      <c r="A178" s="44" t="s">
        <v>869</v>
      </c>
      <c r="B178" s="44" t="s">
        <v>883</v>
      </c>
      <c r="C178" s="44" t="s">
        <v>488</v>
      </c>
      <c r="D178" s="44" t="s">
        <v>391</v>
      </c>
      <c r="E178" s="11" t="s">
        <v>392</v>
      </c>
      <c r="F178" s="7">
        <v>17585.599999999999</v>
      </c>
      <c r="G178" s="7"/>
      <c r="H178" s="7">
        <f>SUM(F178:G178)</f>
        <v>17585.599999999999</v>
      </c>
      <c r="I178" s="7">
        <v>18289.599999999999</v>
      </c>
      <c r="J178" s="7"/>
      <c r="K178" s="7">
        <f>SUM(I178:J178)</f>
        <v>18289.599999999999</v>
      </c>
      <c r="L178" s="7">
        <v>21397.1</v>
      </c>
      <c r="M178" s="7"/>
      <c r="N178" s="7">
        <f>SUM(L178:M178)</f>
        <v>21397.1</v>
      </c>
    </row>
    <row r="179" spans="1:14" ht="15.75" outlineLevel="7">
      <c r="A179" s="44" t="s">
        <v>869</v>
      </c>
      <c r="B179" s="44" t="s">
        <v>883</v>
      </c>
      <c r="C179" s="44" t="s">
        <v>488</v>
      </c>
      <c r="D179" s="44" t="s">
        <v>394</v>
      </c>
      <c r="E179" s="11" t="s">
        <v>395</v>
      </c>
      <c r="F179" s="7">
        <v>2437.5</v>
      </c>
      <c r="G179" s="7"/>
      <c r="H179" s="7">
        <f>SUM(F179:G179)</f>
        <v>2437.5</v>
      </c>
      <c r="I179" s="7">
        <v>2437.5</v>
      </c>
      <c r="J179" s="7"/>
      <c r="K179" s="7">
        <f>SUM(I179:J179)</f>
        <v>2437.5</v>
      </c>
      <c r="L179" s="7">
        <v>2437.5</v>
      </c>
      <c r="M179" s="7"/>
      <c r="N179" s="7">
        <f>SUM(L179:M179)</f>
        <v>2437.5</v>
      </c>
    </row>
    <row r="180" spans="1:14" ht="15.75" outlineLevel="7">
      <c r="A180" s="44" t="s">
        <v>869</v>
      </c>
      <c r="B180" s="44" t="s">
        <v>883</v>
      </c>
      <c r="C180" s="44" t="s">
        <v>488</v>
      </c>
      <c r="D180" s="44" t="s">
        <v>402</v>
      </c>
      <c r="E180" s="11" t="s">
        <v>403</v>
      </c>
      <c r="F180" s="7">
        <v>29.1</v>
      </c>
      <c r="G180" s="7"/>
      <c r="H180" s="7">
        <f>SUM(F180:G180)</f>
        <v>29.1</v>
      </c>
      <c r="I180" s="7">
        <v>29.1</v>
      </c>
      <c r="J180" s="7"/>
      <c r="K180" s="7">
        <f>SUM(I180:J180)</f>
        <v>29.1</v>
      </c>
      <c r="L180" s="7">
        <v>29.1</v>
      </c>
      <c r="M180" s="7"/>
      <c r="N180" s="7">
        <f>SUM(L180:M180)</f>
        <v>29.1</v>
      </c>
    </row>
    <row r="181" spans="1:14" ht="31.5" outlineLevel="1">
      <c r="A181" s="43" t="s">
        <v>869</v>
      </c>
      <c r="B181" s="43" t="s">
        <v>885</v>
      </c>
      <c r="C181" s="43"/>
      <c r="D181" s="43"/>
      <c r="E181" s="10" t="s">
        <v>886</v>
      </c>
      <c r="F181" s="6">
        <f t="shared" ref="F181:N181" si="78">F182</f>
        <v>29642.800000000003</v>
      </c>
      <c r="G181" s="6">
        <f t="shared" si="78"/>
        <v>0</v>
      </c>
      <c r="H181" s="6">
        <f t="shared" si="78"/>
        <v>29642.800000000003</v>
      </c>
      <c r="I181" s="6">
        <f t="shared" si="78"/>
        <v>30014.9</v>
      </c>
      <c r="J181" s="6">
        <f t="shared" si="78"/>
        <v>0</v>
      </c>
      <c r="K181" s="6">
        <f t="shared" si="78"/>
        <v>30014.9</v>
      </c>
      <c r="L181" s="6">
        <f t="shared" si="78"/>
        <v>31657.300000000003</v>
      </c>
      <c r="M181" s="6">
        <f t="shared" si="78"/>
        <v>0</v>
      </c>
      <c r="N181" s="6">
        <f t="shared" si="78"/>
        <v>31657.300000000003</v>
      </c>
    </row>
    <row r="182" spans="1:14" ht="31.5" outlineLevel="2">
      <c r="A182" s="43" t="s">
        <v>869</v>
      </c>
      <c r="B182" s="43" t="s">
        <v>885</v>
      </c>
      <c r="C182" s="43" t="s">
        <v>436</v>
      </c>
      <c r="D182" s="43"/>
      <c r="E182" s="10" t="s">
        <v>437</v>
      </c>
      <c r="F182" s="6">
        <f t="shared" ref="F182:N182" si="79">F183+F190</f>
        <v>29642.800000000003</v>
      </c>
      <c r="G182" s="6">
        <f t="shared" si="79"/>
        <v>0</v>
      </c>
      <c r="H182" s="6">
        <f t="shared" si="79"/>
        <v>29642.800000000003</v>
      </c>
      <c r="I182" s="6">
        <f t="shared" si="79"/>
        <v>30014.9</v>
      </c>
      <c r="J182" s="6">
        <f t="shared" si="79"/>
        <v>0</v>
      </c>
      <c r="K182" s="6">
        <f t="shared" si="79"/>
        <v>30014.9</v>
      </c>
      <c r="L182" s="6">
        <f t="shared" si="79"/>
        <v>31657.300000000003</v>
      </c>
      <c r="M182" s="6">
        <f t="shared" si="79"/>
        <v>0</v>
      </c>
      <c r="N182" s="6">
        <f t="shared" si="79"/>
        <v>31657.300000000003</v>
      </c>
    </row>
    <row r="183" spans="1:14" ht="31.5" outlineLevel="3">
      <c r="A183" s="43" t="s">
        <v>869</v>
      </c>
      <c r="B183" s="43" t="s">
        <v>885</v>
      </c>
      <c r="C183" s="43" t="s">
        <v>479</v>
      </c>
      <c r="D183" s="43"/>
      <c r="E183" s="10" t="s">
        <v>480</v>
      </c>
      <c r="F183" s="6">
        <f t="shared" ref="F183:N183" si="80">F184</f>
        <v>19520.2</v>
      </c>
      <c r="G183" s="6">
        <f t="shared" si="80"/>
        <v>0</v>
      </c>
      <c r="H183" s="6">
        <f t="shared" si="80"/>
        <v>19520.2</v>
      </c>
      <c r="I183" s="6">
        <f t="shared" si="80"/>
        <v>19520.2</v>
      </c>
      <c r="J183" s="6">
        <f t="shared" si="80"/>
        <v>0</v>
      </c>
      <c r="K183" s="6">
        <f t="shared" si="80"/>
        <v>19520.2</v>
      </c>
      <c r="L183" s="6">
        <f t="shared" si="80"/>
        <v>19520.2</v>
      </c>
      <c r="M183" s="6">
        <f t="shared" si="80"/>
        <v>0</v>
      </c>
      <c r="N183" s="6">
        <f t="shared" si="80"/>
        <v>19520.2</v>
      </c>
    </row>
    <row r="184" spans="1:14" ht="15.75" outlineLevel="4">
      <c r="A184" s="43" t="s">
        <v>869</v>
      </c>
      <c r="B184" s="43" t="s">
        <v>885</v>
      </c>
      <c r="C184" s="43" t="s">
        <v>490</v>
      </c>
      <c r="D184" s="43"/>
      <c r="E184" s="10" t="s">
        <v>491</v>
      </c>
      <c r="F184" s="6">
        <f t="shared" ref="F184:N184" si="81">F185+F188</f>
        <v>19520.2</v>
      </c>
      <c r="G184" s="6">
        <f t="shared" si="81"/>
        <v>0</v>
      </c>
      <c r="H184" s="6">
        <f t="shared" si="81"/>
        <v>19520.2</v>
      </c>
      <c r="I184" s="6">
        <f t="shared" si="81"/>
        <v>19520.2</v>
      </c>
      <c r="J184" s="6">
        <f t="shared" si="81"/>
        <v>0</v>
      </c>
      <c r="K184" s="6">
        <f t="shared" si="81"/>
        <v>19520.2</v>
      </c>
      <c r="L184" s="6">
        <f t="shared" si="81"/>
        <v>19520.2</v>
      </c>
      <c r="M184" s="6">
        <f t="shared" si="81"/>
        <v>0</v>
      </c>
      <c r="N184" s="6">
        <f t="shared" si="81"/>
        <v>19520.2</v>
      </c>
    </row>
    <row r="185" spans="1:14" ht="15.75" outlineLevel="5">
      <c r="A185" s="43" t="s">
        <v>869</v>
      </c>
      <c r="B185" s="43" t="s">
        <v>885</v>
      </c>
      <c r="C185" s="43" t="s">
        <v>492</v>
      </c>
      <c r="D185" s="43"/>
      <c r="E185" s="10" t="s">
        <v>493</v>
      </c>
      <c r="F185" s="6">
        <f t="shared" ref="F185:N185" si="82">F186+F187</f>
        <v>16537.100000000002</v>
      </c>
      <c r="G185" s="6">
        <f t="shared" si="82"/>
        <v>0</v>
      </c>
      <c r="H185" s="6">
        <f t="shared" si="82"/>
        <v>16537.100000000002</v>
      </c>
      <c r="I185" s="6">
        <f t="shared" si="82"/>
        <v>16537.100000000002</v>
      </c>
      <c r="J185" s="6">
        <f t="shared" si="82"/>
        <v>0</v>
      </c>
      <c r="K185" s="6">
        <f t="shared" si="82"/>
        <v>16537.100000000002</v>
      </c>
      <c r="L185" s="6">
        <f t="shared" si="82"/>
        <v>16537.100000000002</v>
      </c>
      <c r="M185" s="6">
        <f t="shared" si="82"/>
        <v>0</v>
      </c>
      <c r="N185" s="6">
        <f t="shared" si="82"/>
        <v>16537.100000000002</v>
      </c>
    </row>
    <row r="186" spans="1:14" ht="15.75" outlineLevel="7">
      <c r="A186" s="44" t="s">
        <v>869</v>
      </c>
      <c r="B186" s="44" t="s">
        <v>885</v>
      </c>
      <c r="C186" s="44" t="s">
        <v>492</v>
      </c>
      <c r="D186" s="44" t="s">
        <v>394</v>
      </c>
      <c r="E186" s="11" t="s">
        <v>395</v>
      </c>
      <c r="F186" s="7">
        <v>133.9</v>
      </c>
      <c r="G186" s="7"/>
      <c r="H186" s="7">
        <f>SUM(F186:G186)</f>
        <v>133.9</v>
      </c>
      <c r="I186" s="7">
        <v>133.9</v>
      </c>
      <c r="J186" s="7"/>
      <c r="K186" s="7">
        <f>SUM(I186:J186)</f>
        <v>133.9</v>
      </c>
      <c r="L186" s="7">
        <v>133.9</v>
      </c>
      <c r="M186" s="7"/>
      <c r="N186" s="7">
        <f>SUM(L186:M186)</f>
        <v>133.9</v>
      </c>
    </row>
    <row r="187" spans="1:14" ht="31.5" outlineLevel="7">
      <c r="A187" s="44" t="s">
        <v>869</v>
      </c>
      <c r="B187" s="44" t="s">
        <v>885</v>
      </c>
      <c r="C187" s="44" t="s">
        <v>492</v>
      </c>
      <c r="D187" s="44" t="s">
        <v>452</v>
      </c>
      <c r="E187" s="11" t="s">
        <v>453</v>
      </c>
      <c r="F187" s="7">
        <v>16403.2</v>
      </c>
      <c r="G187" s="7"/>
      <c r="H187" s="7">
        <f>SUM(F187:G187)</f>
        <v>16403.2</v>
      </c>
      <c r="I187" s="7">
        <v>16403.2</v>
      </c>
      <c r="J187" s="7"/>
      <c r="K187" s="7">
        <f>SUM(I187:J187)</f>
        <v>16403.2</v>
      </c>
      <c r="L187" s="7">
        <v>16403.2</v>
      </c>
      <c r="M187" s="7"/>
      <c r="N187" s="7">
        <f>SUM(L187:M187)</f>
        <v>16403.2</v>
      </c>
    </row>
    <row r="188" spans="1:14" ht="15.75" outlineLevel="5">
      <c r="A188" s="43" t="s">
        <v>869</v>
      </c>
      <c r="B188" s="43" t="s">
        <v>885</v>
      </c>
      <c r="C188" s="43" t="s">
        <v>494</v>
      </c>
      <c r="D188" s="43"/>
      <c r="E188" s="10" t="s">
        <v>495</v>
      </c>
      <c r="F188" s="6">
        <f t="shared" ref="F188:N188" si="83">F189</f>
        <v>2983.1</v>
      </c>
      <c r="G188" s="6">
        <f t="shared" si="83"/>
        <v>0</v>
      </c>
      <c r="H188" s="6">
        <f t="shared" si="83"/>
        <v>2983.1</v>
      </c>
      <c r="I188" s="6">
        <f t="shared" si="83"/>
        <v>2983.1</v>
      </c>
      <c r="J188" s="6">
        <f t="shared" si="83"/>
        <v>0</v>
      </c>
      <c r="K188" s="6">
        <f t="shared" si="83"/>
        <v>2983.1</v>
      </c>
      <c r="L188" s="6">
        <f t="shared" si="83"/>
        <v>2983.1</v>
      </c>
      <c r="M188" s="6">
        <f t="shared" si="83"/>
        <v>0</v>
      </c>
      <c r="N188" s="6">
        <f t="shared" si="83"/>
        <v>2983.1</v>
      </c>
    </row>
    <row r="189" spans="1:14" ht="31.5" outlineLevel="7">
      <c r="A189" s="44" t="s">
        <v>869</v>
      </c>
      <c r="B189" s="44" t="s">
        <v>885</v>
      </c>
      <c r="C189" s="44" t="s">
        <v>494</v>
      </c>
      <c r="D189" s="44" t="s">
        <v>452</v>
      </c>
      <c r="E189" s="11" t="s">
        <v>453</v>
      </c>
      <c r="F189" s="7">
        <v>2983.1</v>
      </c>
      <c r="G189" s="7"/>
      <c r="H189" s="7">
        <f>SUM(F189:G189)</f>
        <v>2983.1</v>
      </c>
      <c r="I189" s="7">
        <v>2983.1</v>
      </c>
      <c r="J189" s="7"/>
      <c r="K189" s="7">
        <f>SUM(I189:J189)</f>
        <v>2983.1</v>
      </c>
      <c r="L189" s="7">
        <v>2983.1</v>
      </c>
      <c r="M189" s="7"/>
      <c r="N189" s="7">
        <f>SUM(L189:M189)</f>
        <v>2983.1</v>
      </c>
    </row>
    <row r="190" spans="1:14" ht="47.25" outlineLevel="3">
      <c r="A190" s="43" t="s">
        <v>869</v>
      </c>
      <c r="B190" s="43" t="s">
        <v>885</v>
      </c>
      <c r="C190" s="43" t="s">
        <v>485</v>
      </c>
      <c r="D190" s="43"/>
      <c r="E190" s="10" t="s">
        <v>486</v>
      </c>
      <c r="F190" s="6">
        <f t="shared" ref="F190:N191" si="84">F191</f>
        <v>10122.6</v>
      </c>
      <c r="G190" s="6">
        <f t="shared" si="84"/>
        <v>0</v>
      </c>
      <c r="H190" s="6">
        <f t="shared" si="84"/>
        <v>10122.6</v>
      </c>
      <c r="I190" s="6">
        <f>I191</f>
        <v>10494.699999999999</v>
      </c>
      <c r="J190" s="6">
        <f t="shared" si="84"/>
        <v>0</v>
      </c>
      <c r="K190" s="6">
        <f t="shared" si="84"/>
        <v>10494.699999999999</v>
      </c>
      <c r="L190" s="6">
        <f>L191</f>
        <v>12137.1</v>
      </c>
      <c r="M190" s="6">
        <f t="shared" si="84"/>
        <v>0</v>
      </c>
      <c r="N190" s="6">
        <f t="shared" si="84"/>
        <v>12137.1</v>
      </c>
    </row>
    <row r="191" spans="1:14" ht="31.5" outlineLevel="4">
      <c r="A191" s="43" t="s">
        <v>869</v>
      </c>
      <c r="B191" s="43" t="s">
        <v>885</v>
      </c>
      <c r="C191" s="43" t="s">
        <v>487</v>
      </c>
      <c r="D191" s="43"/>
      <c r="E191" s="10" t="s">
        <v>422</v>
      </c>
      <c r="F191" s="6">
        <f t="shared" si="84"/>
        <v>10122.6</v>
      </c>
      <c r="G191" s="6">
        <f t="shared" si="84"/>
        <v>0</v>
      </c>
      <c r="H191" s="6">
        <f t="shared" si="84"/>
        <v>10122.6</v>
      </c>
      <c r="I191" s="6">
        <f>I192</f>
        <v>10494.699999999999</v>
      </c>
      <c r="J191" s="6">
        <f t="shared" si="84"/>
        <v>0</v>
      </c>
      <c r="K191" s="6">
        <f t="shared" si="84"/>
        <v>10494.699999999999</v>
      </c>
      <c r="L191" s="6">
        <f>L192</f>
        <v>12137.1</v>
      </c>
      <c r="M191" s="6">
        <f t="shared" si="84"/>
        <v>0</v>
      </c>
      <c r="N191" s="6">
        <f t="shared" si="84"/>
        <v>12137.1</v>
      </c>
    </row>
    <row r="192" spans="1:14" ht="15.75" outlineLevel="5">
      <c r="A192" s="43" t="s">
        <v>869</v>
      </c>
      <c r="B192" s="43" t="s">
        <v>885</v>
      </c>
      <c r="C192" s="43" t="s">
        <v>488</v>
      </c>
      <c r="D192" s="43"/>
      <c r="E192" s="10" t="s">
        <v>489</v>
      </c>
      <c r="F192" s="6">
        <f t="shared" ref="F192:N192" si="85">F193+F194+F195</f>
        <v>10122.6</v>
      </c>
      <c r="G192" s="6">
        <f t="shared" si="85"/>
        <v>0</v>
      </c>
      <c r="H192" s="6">
        <f t="shared" si="85"/>
        <v>10122.6</v>
      </c>
      <c r="I192" s="6">
        <f t="shared" si="85"/>
        <v>10494.699999999999</v>
      </c>
      <c r="J192" s="6">
        <f t="shared" si="85"/>
        <v>0</v>
      </c>
      <c r="K192" s="6">
        <f t="shared" si="85"/>
        <v>10494.699999999999</v>
      </c>
      <c r="L192" s="6">
        <f t="shared" si="85"/>
        <v>12137.1</v>
      </c>
      <c r="M192" s="6">
        <f t="shared" si="85"/>
        <v>0</v>
      </c>
      <c r="N192" s="6">
        <f t="shared" si="85"/>
        <v>12137.1</v>
      </c>
    </row>
    <row r="193" spans="1:14" ht="47.25" outlineLevel="7">
      <c r="A193" s="44" t="s">
        <v>869</v>
      </c>
      <c r="B193" s="44" t="s">
        <v>885</v>
      </c>
      <c r="C193" s="44" t="s">
        <v>488</v>
      </c>
      <c r="D193" s="44" t="s">
        <v>391</v>
      </c>
      <c r="E193" s="11" t="s">
        <v>392</v>
      </c>
      <c r="F193" s="7">
        <v>9294.7000000000007</v>
      </c>
      <c r="G193" s="7"/>
      <c r="H193" s="7">
        <f>SUM(F193:G193)</f>
        <v>9294.7000000000007</v>
      </c>
      <c r="I193" s="7">
        <v>9666.7999999999993</v>
      </c>
      <c r="J193" s="7"/>
      <c r="K193" s="7">
        <f>SUM(I193:J193)</f>
        <v>9666.7999999999993</v>
      </c>
      <c r="L193" s="7">
        <v>11309.2</v>
      </c>
      <c r="M193" s="7"/>
      <c r="N193" s="7">
        <f>SUM(L193:M193)</f>
        <v>11309.2</v>
      </c>
    </row>
    <row r="194" spans="1:14" ht="15.75" outlineLevel="7">
      <c r="A194" s="44" t="s">
        <v>869</v>
      </c>
      <c r="B194" s="44" t="s">
        <v>885</v>
      </c>
      <c r="C194" s="44" t="s">
        <v>488</v>
      </c>
      <c r="D194" s="44" t="s">
        <v>394</v>
      </c>
      <c r="E194" s="11" t="s">
        <v>395</v>
      </c>
      <c r="F194" s="7">
        <v>798.1</v>
      </c>
      <c r="G194" s="7"/>
      <c r="H194" s="7">
        <f>SUM(F194:G194)</f>
        <v>798.1</v>
      </c>
      <c r="I194" s="7">
        <v>798.1</v>
      </c>
      <c r="J194" s="7"/>
      <c r="K194" s="7">
        <f>SUM(I194:J194)</f>
        <v>798.1</v>
      </c>
      <c r="L194" s="7">
        <v>798.1</v>
      </c>
      <c r="M194" s="7"/>
      <c r="N194" s="7">
        <f>SUM(L194:M194)</f>
        <v>798.1</v>
      </c>
    </row>
    <row r="195" spans="1:14" ht="15.75" outlineLevel="7">
      <c r="A195" s="44" t="s">
        <v>869</v>
      </c>
      <c r="B195" s="44" t="s">
        <v>885</v>
      </c>
      <c r="C195" s="44" t="s">
        <v>488</v>
      </c>
      <c r="D195" s="44" t="s">
        <v>402</v>
      </c>
      <c r="E195" s="11" t="s">
        <v>403</v>
      </c>
      <c r="F195" s="7">
        <v>29.8</v>
      </c>
      <c r="G195" s="7"/>
      <c r="H195" s="7">
        <f>SUM(F195:G195)</f>
        <v>29.8</v>
      </c>
      <c r="I195" s="7">
        <v>29.8</v>
      </c>
      <c r="J195" s="7"/>
      <c r="K195" s="7">
        <f>SUM(I195:J195)</f>
        <v>29.8</v>
      </c>
      <c r="L195" s="7">
        <v>29.8</v>
      </c>
      <c r="M195" s="7"/>
      <c r="N195" s="7">
        <f>SUM(L195:M195)</f>
        <v>29.8</v>
      </c>
    </row>
    <row r="196" spans="1:14" ht="15.75" customHeight="1" outlineLevel="1">
      <c r="A196" s="43" t="s">
        <v>869</v>
      </c>
      <c r="B196" s="43" t="s">
        <v>887</v>
      </c>
      <c r="C196" s="43"/>
      <c r="D196" s="43"/>
      <c r="E196" s="10" t="s">
        <v>888</v>
      </c>
      <c r="F196" s="6">
        <f t="shared" ref="F196:N197" si="86">F197</f>
        <v>3355.7000000000003</v>
      </c>
      <c r="G196" s="6">
        <f t="shared" si="86"/>
        <v>7.9</v>
      </c>
      <c r="H196" s="6">
        <f t="shared" si="86"/>
        <v>3363.6</v>
      </c>
      <c r="I196" s="6">
        <f t="shared" si="86"/>
        <v>3355.7000000000003</v>
      </c>
      <c r="J196" s="6">
        <f t="shared" si="86"/>
        <v>7.9</v>
      </c>
      <c r="K196" s="6">
        <f t="shared" si="86"/>
        <v>3363.6</v>
      </c>
      <c r="L196" s="6">
        <f>L197</f>
        <v>3355.7000000000003</v>
      </c>
      <c r="M196" s="6">
        <f t="shared" si="86"/>
        <v>7.9</v>
      </c>
      <c r="N196" s="6">
        <f t="shared" si="86"/>
        <v>3363.6</v>
      </c>
    </row>
    <row r="197" spans="1:14" ht="31.5" outlineLevel="2">
      <c r="A197" s="43" t="s">
        <v>869</v>
      </c>
      <c r="B197" s="43" t="s">
        <v>887</v>
      </c>
      <c r="C197" s="43" t="s">
        <v>436</v>
      </c>
      <c r="D197" s="43"/>
      <c r="E197" s="10" t="s">
        <v>437</v>
      </c>
      <c r="F197" s="6">
        <f t="shared" si="86"/>
        <v>3355.7000000000003</v>
      </c>
      <c r="G197" s="6">
        <f t="shared" si="86"/>
        <v>7.9</v>
      </c>
      <c r="H197" s="6">
        <f t="shared" si="86"/>
        <v>3363.6</v>
      </c>
      <c r="I197" s="6">
        <f t="shared" si="86"/>
        <v>3355.7000000000003</v>
      </c>
      <c r="J197" s="6">
        <f t="shared" si="86"/>
        <v>7.9</v>
      </c>
      <c r="K197" s="6">
        <f t="shared" si="86"/>
        <v>3363.6</v>
      </c>
      <c r="L197" s="6">
        <f>L198</f>
        <v>3355.7000000000003</v>
      </c>
      <c r="M197" s="6">
        <f t="shared" si="86"/>
        <v>7.9</v>
      </c>
      <c r="N197" s="6">
        <f t="shared" si="86"/>
        <v>3363.6</v>
      </c>
    </row>
    <row r="198" spans="1:14" ht="29.25" customHeight="1" outlineLevel="3">
      <c r="A198" s="43" t="s">
        <v>869</v>
      </c>
      <c r="B198" s="43" t="s">
        <v>887</v>
      </c>
      <c r="C198" s="43" t="s">
        <v>438</v>
      </c>
      <c r="D198" s="43"/>
      <c r="E198" s="10" t="s">
        <v>439</v>
      </c>
      <c r="F198" s="6">
        <f t="shared" ref="F198:N198" si="87">F199+F208</f>
        <v>3355.7000000000003</v>
      </c>
      <c r="G198" s="6">
        <f t="shared" si="87"/>
        <v>7.9</v>
      </c>
      <c r="H198" s="6">
        <f t="shared" si="87"/>
        <v>3363.6</v>
      </c>
      <c r="I198" s="6">
        <f t="shared" si="87"/>
        <v>3355.7000000000003</v>
      </c>
      <c r="J198" s="6">
        <f t="shared" si="87"/>
        <v>7.9</v>
      </c>
      <c r="K198" s="6">
        <f t="shared" si="87"/>
        <v>3363.6</v>
      </c>
      <c r="L198" s="6">
        <f t="shared" si="87"/>
        <v>3355.7000000000003</v>
      </c>
      <c r="M198" s="6">
        <f t="shared" si="87"/>
        <v>7.9</v>
      </c>
      <c r="N198" s="6">
        <f t="shared" si="87"/>
        <v>3363.6</v>
      </c>
    </row>
    <row r="199" spans="1:14" ht="15.75" customHeight="1" outlineLevel="4">
      <c r="A199" s="43" t="s">
        <v>869</v>
      </c>
      <c r="B199" s="62" t="s">
        <v>887</v>
      </c>
      <c r="C199" s="62" t="s">
        <v>498</v>
      </c>
      <c r="D199" s="62"/>
      <c r="E199" s="63" t="s">
        <v>499</v>
      </c>
      <c r="F199" s="6">
        <f t="shared" ref="F199:N199" si="88">F200+F204+F206+F202</f>
        <v>2516.3000000000002</v>
      </c>
      <c r="G199" s="6">
        <f t="shared" si="88"/>
        <v>7.9</v>
      </c>
      <c r="H199" s="6">
        <f t="shared" si="88"/>
        <v>2524.1999999999998</v>
      </c>
      <c r="I199" s="6">
        <f t="shared" si="88"/>
        <v>2516.3000000000002</v>
      </c>
      <c r="J199" s="6">
        <f t="shared" si="88"/>
        <v>7.9</v>
      </c>
      <c r="K199" s="6">
        <f t="shared" si="88"/>
        <v>2524.1999999999998</v>
      </c>
      <c r="L199" s="6">
        <f t="shared" si="88"/>
        <v>2516.3000000000002</v>
      </c>
      <c r="M199" s="6">
        <f t="shared" si="88"/>
        <v>7.9</v>
      </c>
      <c r="N199" s="6">
        <f t="shared" si="88"/>
        <v>2524.1999999999998</v>
      </c>
    </row>
    <row r="200" spans="1:14" ht="15.75" outlineLevel="5">
      <c r="A200" s="43" t="s">
        <v>869</v>
      </c>
      <c r="B200" s="62" t="s">
        <v>887</v>
      </c>
      <c r="C200" s="62" t="s">
        <v>500</v>
      </c>
      <c r="D200" s="62"/>
      <c r="E200" s="63" t="s">
        <v>501</v>
      </c>
      <c r="F200" s="6">
        <f t="shared" ref="F200:N200" si="89">F201</f>
        <v>1871.4</v>
      </c>
      <c r="G200" s="6">
        <f t="shared" si="89"/>
        <v>0</v>
      </c>
      <c r="H200" s="6">
        <f t="shared" si="89"/>
        <v>1871.4</v>
      </c>
      <c r="I200" s="6">
        <f t="shared" si="89"/>
        <v>1871.4</v>
      </c>
      <c r="J200" s="6">
        <f t="shared" si="89"/>
        <v>0</v>
      </c>
      <c r="K200" s="6">
        <f t="shared" si="89"/>
        <v>1871.4</v>
      </c>
      <c r="L200" s="6">
        <f t="shared" si="89"/>
        <v>1871.4</v>
      </c>
      <c r="M200" s="6">
        <f t="shared" si="89"/>
        <v>0</v>
      </c>
      <c r="N200" s="6">
        <f t="shared" si="89"/>
        <v>1871.4</v>
      </c>
    </row>
    <row r="201" spans="1:14" ht="15.75" outlineLevel="7">
      <c r="A201" s="44" t="s">
        <v>869</v>
      </c>
      <c r="B201" s="44" t="s">
        <v>887</v>
      </c>
      <c r="C201" s="44" t="s">
        <v>500</v>
      </c>
      <c r="D201" s="44" t="s">
        <v>394</v>
      </c>
      <c r="E201" s="11" t="s">
        <v>395</v>
      </c>
      <c r="F201" s="7">
        <v>1871.4</v>
      </c>
      <c r="G201" s="7"/>
      <c r="H201" s="7">
        <f>SUM(F201:G201)</f>
        <v>1871.4</v>
      </c>
      <c r="I201" s="7">
        <v>1871.4</v>
      </c>
      <c r="J201" s="7"/>
      <c r="K201" s="7">
        <f>SUM(I201:J201)</f>
        <v>1871.4</v>
      </c>
      <c r="L201" s="7">
        <v>1871.4</v>
      </c>
      <c r="M201" s="7"/>
      <c r="N201" s="7">
        <f>SUM(L201:M201)</f>
        <v>1871.4</v>
      </c>
    </row>
    <row r="202" spans="1:14" ht="15.75" outlineLevel="7">
      <c r="A202" s="43" t="s">
        <v>869</v>
      </c>
      <c r="B202" s="62" t="s">
        <v>887</v>
      </c>
      <c r="C202" s="43" t="s">
        <v>714</v>
      </c>
      <c r="D202" s="43"/>
      <c r="E202" s="10" t="s">
        <v>715</v>
      </c>
      <c r="F202" s="6">
        <f t="shared" ref="F202:N202" si="90">F203</f>
        <v>50</v>
      </c>
      <c r="G202" s="6">
        <f t="shared" si="90"/>
        <v>0</v>
      </c>
      <c r="H202" s="6">
        <f t="shared" si="90"/>
        <v>50</v>
      </c>
      <c r="I202" s="6">
        <f t="shared" si="90"/>
        <v>50</v>
      </c>
      <c r="J202" s="6">
        <f t="shared" si="90"/>
        <v>0</v>
      </c>
      <c r="K202" s="6">
        <f t="shared" si="90"/>
        <v>50</v>
      </c>
      <c r="L202" s="6">
        <f t="shared" si="90"/>
        <v>50</v>
      </c>
      <c r="M202" s="6">
        <f t="shared" si="90"/>
        <v>0</v>
      </c>
      <c r="N202" s="6">
        <f t="shared" si="90"/>
        <v>50</v>
      </c>
    </row>
    <row r="203" spans="1:14" ht="15.75" outlineLevel="7">
      <c r="A203" s="44" t="s">
        <v>869</v>
      </c>
      <c r="B203" s="44" t="s">
        <v>887</v>
      </c>
      <c r="C203" s="44" t="s">
        <v>714</v>
      </c>
      <c r="D203" s="44" t="s">
        <v>394</v>
      </c>
      <c r="E203" s="11" t="s">
        <v>395</v>
      </c>
      <c r="F203" s="7">
        <v>50</v>
      </c>
      <c r="G203" s="7"/>
      <c r="H203" s="7">
        <f>SUM(F203:G203)</f>
        <v>50</v>
      </c>
      <c r="I203" s="7">
        <v>50</v>
      </c>
      <c r="J203" s="7"/>
      <c r="K203" s="7">
        <f>SUM(I203:J203)</f>
        <v>50</v>
      </c>
      <c r="L203" s="7">
        <v>50</v>
      </c>
      <c r="M203" s="7"/>
      <c r="N203" s="7">
        <f>SUM(L203:M203)</f>
        <v>50</v>
      </c>
    </row>
    <row r="204" spans="1:14" ht="31.5" outlineLevel="5">
      <c r="A204" s="43" t="s">
        <v>869</v>
      </c>
      <c r="B204" s="43" t="s">
        <v>887</v>
      </c>
      <c r="C204" s="43" t="s">
        <v>502</v>
      </c>
      <c r="D204" s="43"/>
      <c r="E204" s="10" t="s">
        <v>801</v>
      </c>
      <c r="F204" s="6">
        <f t="shared" ref="F204:N204" si="91">F205</f>
        <v>250</v>
      </c>
      <c r="G204" s="6">
        <f t="shared" si="91"/>
        <v>0</v>
      </c>
      <c r="H204" s="6">
        <f t="shared" si="91"/>
        <v>250</v>
      </c>
      <c r="I204" s="6">
        <f t="shared" si="91"/>
        <v>250</v>
      </c>
      <c r="J204" s="6">
        <f t="shared" si="91"/>
        <v>0</v>
      </c>
      <c r="K204" s="6">
        <f t="shared" si="91"/>
        <v>250</v>
      </c>
      <c r="L204" s="6">
        <f t="shared" si="91"/>
        <v>250</v>
      </c>
      <c r="M204" s="6">
        <f t="shared" si="91"/>
        <v>0</v>
      </c>
      <c r="N204" s="6">
        <f t="shared" si="91"/>
        <v>250</v>
      </c>
    </row>
    <row r="205" spans="1:14" ht="47.25" outlineLevel="7">
      <c r="A205" s="44" t="s">
        <v>869</v>
      </c>
      <c r="B205" s="44" t="s">
        <v>887</v>
      </c>
      <c r="C205" s="44" t="s">
        <v>502</v>
      </c>
      <c r="D205" s="44" t="s">
        <v>391</v>
      </c>
      <c r="E205" s="11" t="s">
        <v>392</v>
      </c>
      <c r="F205" s="7">
        <v>250</v>
      </c>
      <c r="G205" s="7"/>
      <c r="H205" s="7">
        <f>SUM(F205:G205)</f>
        <v>250</v>
      </c>
      <c r="I205" s="7">
        <v>250</v>
      </c>
      <c r="J205" s="7"/>
      <c r="K205" s="7">
        <f>SUM(I205:J205)</f>
        <v>250</v>
      </c>
      <c r="L205" s="7">
        <v>250</v>
      </c>
      <c r="M205" s="7"/>
      <c r="N205" s="7">
        <f>SUM(L205:M205)</f>
        <v>250</v>
      </c>
    </row>
    <row r="206" spans="1:14" ht="31.5" customHeight="1" outlineLevel="5">
      <c r="A206" s="43" t="s">
        <v>869</v>
      </c>
      <c r="B206" s="43" t="s">
        <v>887</v>
      </c>
      <c r="C206" s="163" t="s">
        <v>502</v>
      </c>
      <c r="D206" s="163"/>
      <c r="E206" s="164" t="s">
        <v>804</v>
      </c>
      <c r="F206" s="6">
        <f t="shared" ref="F206:N206" si="92">F207</f>
        <v>344.9</v>
      </c>
      <c r="G206" s="171">
        <f t="shared" si="92"/>
        <v>7.9</v>
      </c>
      <c r="H206" s="171">
        <f t="shared" si="92"/>
        <v>352.79999999999995</v>
      </c>
      <c r="I206" s="6">
        <f t="shared" si="92"/>
        <v>344.9</v>
      </c>
      <c r="J206" s="171">
        <f t="shared" si="92"/>
        <v>7.9</v>
      </c>
      <c r="K206" s="171">
        <f t="shared" si="92"/>
        <v>352.79999999999995</v>
      </c>
      <c r="L206" s="6">
        <f t="shared" si="92"/>
        <v>344.9</v>
      </c>
      <c r="M206" s="171">
        <f t="shared" si="92"/>
        <v>7.9</v>
      </c>
      <c r="N206" s="171">
        <f t="shared" si="92"/>
        <v>352.79999999999995</v>
      </c>
    </row>
    <row r="207" spans="1:14" ht="47.25" outlineLevel="7">
      <c r="A207" s="44" t="s">
        <v>869</v>
      </c>
      <c r="B207" s="44" t="s">
        <v>887</v>
      </c>
      <c r="C207" s="44" t="s">
        <v>502</v>
      </c>
      <c r="D207" s="44" t="s">
        <v>391</v>
      </c>
      <c r="E207" s="11" t="s">
        <v>392</v>
      </c>
      <c r="F207" s="7">
        <v>344.9</v>
      </c>
      <c r="G207" s="162">
        <v>7.9</v>
      </c>
      <c r="H207" s="162">
        <f>SUM(F207:G207)</f>
        <v>352.79999999999995</v>
      </c>
      <c r="I207" s="7">
        <v>344.9</v>
      </c>
      <c r="J207" s="162">
        <v>7.9</v>
      </c>
      <c r="K207" s="162">
        <f>SUM(I207:J207)</f>
        <v>352.79999999999995</v>
      </c>
      <c r="L207" s="7">
        <v>344.9</v>
      </c>
      <c r="M207" s="162">
        <v>7.9</v>
      </c>
      <c r="N207" s="162">
        <f>SUM(L207:M207)</f>
        <v>352.79999999999995</v>
      </c>
    </row>
    <row r="208" spans="1:14" ht="15.75" outlineLevel="7">
      <c r="A208" s="43" t="s">
        <v>869</v>
      </c>
      <c r="B208" s="43" t="s">
        <v>887</v>
      </c>
      <c r="C208" s="41" t="s">
        <v>53</v>
      </c>
      <c r="D208" s="41"/>
      <c r="E208" s="14" t="s">
        <v>52</v>
      </c>
      <c r="F208" s="6">
        <f t="shared" ref="F208:H209" si="93">F209</f>
        <v>839.4</v>
      </c>
      <c r="G208" s="6">
        <f t="shared" si="93"/>
        <v>0</v>
      </c>
      <c r="H208" s="6">
        <f t="shared" si="93"/>
        <v>839.4</v>
      </c>
      <c r="I208" s="6">
        <f t="shared" ref="I208:L209" si="94">I209</f>
        <v>839.4</v>
      </c>
      <c r="J208" s="6">
        <f>J209</f>
        <v>0</v>
      </c>
      <c r="K208" s="6">
        <f>K209</f>
        <v>839.4</v>
      </c>
      <c r="L208" s="6">
        <f t="shared" si="94"/>
        <v>839.4</v>
      </c>
      <c r="M208" s="6">
        <f>M209</f>
        <v>0</v>
      </c>
      <c r="N208" s="6">
        <f>N209</f>
        <v>839.4</v>
      </c>
    </row>
    <row r="209" spans="1:14" s="57" customFormat="1" ht="29.25" customHeight="1" outlineLevel="7">
      <c r="A209" s="43" t="s">
        <v>869</v>
      </c>
      <c r="B209" s="43" t="s">
        <v>887</v>
      </c>
      <c r="C209" s="41" t="s">
        <v>46</v>
      </c>
      <c r="D209" s="41" t="s">
        <v>835</v>
      </c>
      <c r="E209" s="20" t="s">
        <v>304</v>
      </c>
      <c r="F209" s="6">
        <f t="shared" si="93"/>
        <v>839.4</v>
      </c>
      <c r="G209" s="6">
        <f t="shared" si="93"/>
        <v>0</v>
      </c>
      <c r="H209" s="6">
        <f t="shared" si="93"/>
        <v>839.4</v>
      </c>
      <c r="I209" s="6">
        <f t="shared" si="94"/>
        <v>839.4</v>
      </c>
      <c r="J209" s="6">
        <f>J210</f>
        <v>0</v>
      </c>
      <c r="K209" s="6">
        <f>K210</f>
        <v>839.4</v>
      </c>
      <c r="L209" s="6">
        <f t="shared" si="94"/>
        <v>839.4</v>
      </c>
      <c r="M209" s="6">
        <f>M210</f>
        <v>0</v>
      </c>
      <c r="N209" s="6">
        <f>N210</f>
        <v>839.4</v>
      </c>
    </row>
    <row r="210" spans="1:14" ht="31.5" outlineLevel="7">
      <c r="A210" s="44" t="s">
        <v>869</v>
      </c>
      <c r="B210" s="44" t="s">
        <v>887</v>
      </c>
      <c r="C210" s="42" t="s">
        <v>46</v>
      </c>
      <c r="D210" s="42" t="s">
        <v>452</v>
      </c>
      <c r="E210" s="19" t="s">
        <v>809</v>
      </c>
      <c r="F210" s="7">
        <v>839.4</v>
      </c>
      <c r="G210" s="7"/>
      <c r="H210" s="7">
        <f>SUM(F210:G210)</f>
        <v>839.4</v>
      </c>
      <c r="I210" s="7">
        <v>839.4</v>
      </c>
      <c r="J210" s="7"/>
      <c r="K210" s="7">
        <f>SUM(I210:J210)</f>
        <v>839.4</v>
      </c>
      <c r="L210" s="7">
        <v>839.4</v>
      </c>
      <c r="M210" s="7"/>
      <c r="N210" s="7">
        <f>SUM(L210:M210)</f>
        <v>839.4</v>
      </c>
    </row>
    <row r="211" spans="1:14" ht="15.75" outlineLevel="7">
      <c r="A211" s="43" t="s">
        <v>869</v>
      </c>
      <c r="B211" s="43" t="s">
        <v>889</v>
      </c>
      <c r="C211" s="44"/>
      <c r="D211" s="44"/>
      <c r="E211" s="51" t="s">
        <v>890</v>
      </c>
      <c r="F211" s="6">
        <f t="shared" ref="F211:N211" si="95">F212+F238+F245+F270+F228</f>
        <v>301611.7</v>
      </c>
      <c r="G211" s="6">
        <f t="shared" si="95"/>
        <v>22675.760999999999</v>
      </c>
      <c r="H211" s="6">
        <f t="shared" si="95"/>
        <v>324287.46100000001</v>
      </c>
      <c r="I211" s="6">
        <f t="shared" si="95"/>
        <v>390442.929</v>
      </c>
      <c r="J211" s="6">
        <f t="shared" si="95"/>
        <v>0</v>
      </c>
      <c r="K211" s="6">
        <f t="shared" si="95"/>
        <v>390442.929</v>
      </c>
      <c r="L211" s="6">
        <f t="shared" si="95"/>
        <v>280857.5</v>
      </c>
      <c r="M211" s="6">
        <f t="shared" si="95"/>
        <v>0</v>
      </c>
      <c r="N211" s="6">
        <f t="shared" si="95"/>
        <v>280857.5</v>
      </c>
    </row>
    <row r="212" spans="1:14" ht="15.75" outlineLevel="1">
      <c r="A212" s="43" t="s">
        <v>869</v>
      </c>
      <c r="B212" s="43" t="s">
        <v>891</v>
      </c>
      <c r="C212" s="43"/>
      <c r="D212" s="43"/>
      <c r="E212" s="10" t="s">
        <v>892</v>
      </c>
      <c r="F212" s="6">
        <f t="shared" ref="F212:N212" si="96">F213+F220</f>
        <v>4407.3999999999996</v>
      </c>
      <c r="G212" s="6">
        <f t="shared" si="96"/>
        <v>0</v>
      </c>
      <c r="H212" s="6">
        <f t="shared" si="96"/>
        <v>4407.3999999999996</v>
      </c>
      <c r="I212" s="6">
        <f t="shared" si="96"/>
        <v>4410.3999999999996</v>
      </c>
      <c r="J212" s="6">
        <f t="shared" si="96"/>
        <v>0</v>
      </c>
      <c r="K212" s="6">
        <f t="shared" si="96"/>
        <v>4410.3999999999996</v>
      </c>
      <c r="L212" s="6">
        <f t="shared" si="96"/>
        <v>4410.3999999999996</v>
      </c>
      <c r="M212" s="6">
        <f t="shared" si="96"/>
        <v>0</v>
      </c>
      <c r="N212" s="6">
        <f t="shared" si="96"/>
        <v>4410.3999999999996</v>
      </c>
    </row>
    <row r="213" spans="1:14" ht="31.5" outlineLevel="2">
      <c r="A213" s="43" t="s">
        <v>869</v>
      </c>
      <c r="B213" s="43" t="s">
        <v>891</v>
      </c>
      <c r="C213" s="43" t="s">
        <v>436</v>
      </c>
      <c r="D213" s="43"/>
      <c r="E213" s="10" t="s">
        <v>437</v>
      </c>
      <c r="F213" s="6">
        <f t="shared" ref="F213:N214" si="97">F214</f>
        <v>2207.4</v>
      </c>
      <c r="G213" s="6">
        <f t="shared" si="97"/>
        <v>0</v>
      </c>
      <c r="H213" s="6">
        <f t="shared" si="97"/>
        <v>2207.4</v>
      </c>
      <c r="I213" s="6">
        <f>I214</f>
        <v>2210.4</v>
      </c>
      <c r="J213" s="6">
        <f t="shared" si="97"/>
        <v>0</v>
      </c>
      <c r="K213" s="6">
        <f t="shared" si="97"/>
        <v>2210.4</v>
      </c>
      <c r="L213" s="6">
        <f>L214</f>
        <v>2210.4</v>
      </c>
      <c r="M213" s="6">
        <f t="shared" si="97"/>
        <v>0</v>
      </c>
      <c r="N213" s="6">
        <f t="shared" si="97"/>
        <v>2210.4</v>
      </c>
    </row>
    <row r="214" spans="1:14" ht="28.5" customHeight="1" outlineLevel="3">
      <c r="A214" s="43" t="s">
        <v>869</v>
      </c>
      <c r="B214" s="43" t="s">
        <v>891</v>
      </c>
      <c r="C214" s="43" t="s">
        <v>438</v>
      </c>
      <c r="D214" s="43"/>
      <c r="E214" s="10" t="s">
        <v>439</v>
      </c>
      <c r="F214" s="6">
        <f t="shared" si="97"/>
        <v>2207.4</v>
      </c>
      <c r="G214" s="6">
        <f t="shared" si="97"/>
        <v>0</v>
      </c>
      <c r="H214" s="6">
        <f t="shared" si="97"/>
        <v>2207.4</v>
      </c>
      <c r="I214" s="6">
        <f>I215</f>
        <v>2210.4</v>
      </c>
      <c r="J214" s="6">
        <f t="shared" si="97"/>
        <v>0</v>
      </c>
      <c r="K214" s="6">
        <f t="shared" si="97"/>
        <v>2210.4</v>
      </c>
      <c r="L214" s="6">
        <f>L215</f>
        <v>2210.4</v>
      </c>
      <c r="M214" s="6">
        <f t="shared" si="97"/>
        <v>0</v>
      </c>
      <c r="N214" s="6">
        <f t="shared" si="97"/>
        <v>2210.4</v>
      </c>
    </row>
    <row r="215" spans="1:14" ht="28.5" customHeight="1" outlineLevel="4">
      <c r="A215" s="43" t="s">
        <v>869</v>
      </c>
      <c r="B215" s="43" t="s">
        <v>891</v>
      </c>
      <c r="C215" s="43" t="s">
        <v>498</v>
      </c>
      <c r="D215" s="43"/>
      <c r="E215" s="10" t="s">
        <v>499</v>
      </c>
      <c r="F215" s="6">
        <f t="shared" ref="F215:N215" si="98">F216+F218</f>
        <v>2207.4</v>
      </c>
      <c r="G215" s="6">
        <f t="shared" si="98"/>
        <v>0</v>
      </c>
      <c r="H215" s="6">
        <f t="shared" si="98"/>
        <v>2207.4</v>
      </c>
      <c r="I215" s="6">
        <f t="shared" si="98"/>
        <v>2210.4</v>
      </c>
      <c r="J215" s="6">
        <f t="shared" si="98"/>
        <v>0</v>
      </c>
      <c r="K215" s="6">
        <f t="shared" si="98"/>
        <v>2210.4</v>
      </c>
      <c r="L215" s="6">
        <f t="shared" si="98"/>
        <v>2210.4</v>
      </c>
      <c r="M215" s="6">
        <f t="shared" si="98"/>
        <v>0</v>
      </c>
      <c r="N215" s="6">
        <f t="shared" si="98"/>
        <v>2210.4</v>
      </c>
    </row>
    <row r="216" spans="1:14" ht="31.5" outlineLevel="5">
      <c r="A216" s="43" t="s">
        <v>869</v>
      </c>
      <c r="B216" s="43" t="s">
        <v>891</v>
      </c>
      <c r="C216" s="43" t="s">
        <v>142</v>
      </c>
      <c r="D216" s="43"/>
      <c r="E216" s="10" t="s">
        <v>503</v>
      </c>
      <c r="F216" s="6">
        <f t="shared" ref="F216:N216" si="99">F217</f>
        <v>2123.5</v>
      </c>
      <c r="G216" s="6">
        <f t="shared" si="99"/>
        <v>0</v>
      </c>
      <c r="H216" s="6">
        <f t="shared" si="99"/>
        <v>2123.5</v>
      </c>
      <c r="I216" s="6">
        <f t="shared" si="99"/>
        <v>2123.5</v>
      </c>
      <c r="J216" s="6">
        <f t="shared" si="99"/>
        <v>0</v>
      </c>
      <c r="K216" s="6">
        <f t="shared" si="99"/>
        <v>2123.5</v>
      </c>
      <c r="L216" s="6">
        <f t="shared" si="99"/>
        <v>2123.5</v>
      </c>
      <c r="M216" s="6">
        <f t="shared" si="99"/>
        <v>0</v>
      </c>
      <c r="N216" s="6">
        <f t="shared" si="99"/>
        <v>2123.5</v>
      </c>
    </row>
    <row r="217" spans="1:14" ht="31.5" outlineLevel="7">
      <c r="A217" s="44" t="s">
        <v>869</v>
      </c>
      <c r="B217" s="44" t="s">
        <v>891</v>
      </c>
      <c r="C217" s="44" t="s">
        <v>142</v>
      </c>
      <c r="D217" s="44" t="s">
        <v>452</v>
      </c>
      <c r="E217" s="11" t="s">
        <v>453</v>
      </c>
      <c r="F217" s="7">
        <v>2123.5</v>
      </c>
      <c r="G217" s="7"/>
      <c r="H217" s="7">
        <f>SUM(F217:G217)</f>
        <v>2123.5</v>
      </c>
      <c r="I217" s="7">
        <v>2123.5</v>
      </c>
      <c r="J217" s="7"/>
      <c r="K217" s="7">
        <f>SUM(I217:J217)</f>
        <v>2123.5</v>
      </c>
      <c r="L217" s="7">
        <v>2123.5</v>
      </c>
      <c r="M217" s="7"/>
      <c r="N217" s="7">
        <f>SUM(L217:M217)</f>
        <v>2123.5</v>
      </c>
    </row>
    <row r="218" spans="1:14" ht="31.5" outlineLevel="5">
      <c r="A218" s="43" t="s">
        <v>869</v>
      </c>
      <c r="B218" s="43" t="s">
        <v>891</v>
      </c>
      <c r="C218" s="43" t="s">
        <v>504</v>
      </c>
      <c r="D218" s="43"/>
      <c r="E218" s="10" t="s">
        <v>505</v>
      </c>
      <c r="F218" s="6">
        <f t="shared" ref="F218:N218" si="100">F219</f>
        <v>83.9</v>
      </c>
      <c r="G218" s="6">
        <f t="shared" si="100"/>
        <v>0</v>
      </c>
      <c r="H218" s="6">
        <f t="shared" si="100"/>
        <v>83.9</v>
      </c>
      <c r="I218" s="6">
        <f t="shared" si="100"/>
        <v>86.9</v>
      </c>
      <c r="J218" s="6">
        <f t="shared" si="100"/>
        <v>0</v>
      </c>
      <c r="K218" s="6">
        <f t="shared" si="100"/>
        <v>86.9</v>
      </c>
      <c r="L218" s="6">
        <f t="shared" si="100"/>
        <v>86.9</v>
      </c>
      <c r="M218" s="6">
        <f t="shared" si="100"/>
        <v>0</v>
      </c>
      <c r="N218" s="6">
        <f t="shared" si="100"/>
        <v>86.9</v>
      </c>
    </row>
    <row r="219" spans="1:14" ht="31.5" outlineLevel="7">
      <c r="A219" s="44" t="s">
        <v>869</v>
      </c>
      <c r="B219" s="44" t="s">
        <v>891</v>
      </c>
      <c r="C219" s="44" t="s">
        <v>504</v>
      </c>
      <c r="D219" s="44" t="s">
        <v>452</v>
      </c>
      <c r="E219" s="11" t="s">
        <v>453</v>
      </c>
      <c r="F219" s="7">
        <v>83.9</v>
      </c>
      <c r="G219" s="7"/>
      <c r="H219" s="7">
        <f>SUM(F219:G219)</f>
        <v>83.9</v>
      </c>
      <c r="I219" s="7">
        <v>86.9</v>
      </c>
      <c r="J219" s="7"/>
      <c r="K219" s="7">
        <f>SUM(I219:J219)</f>
        <v>86.9</v>
      </c>
      <c r="L219" s="7">
        <v>86.9</v>
      </c>
      <c r="M219" s="7"/>
      <c r="N219" s="7">
        <f>SUM(L219:M219)</f>
        <v>86.9</v>
      </c>
    </row>
    <row r="220" spans="1:14" ht="15.75" outlineLevel="2">
      <c r="A220" s="43" t="s">
        <v>869</v>
      </c>
      <c r="B220" s="43" t="s">
        <v>891</v>
      </c>
      <c r="C220" s="43" t="s">
        <v>506</v>
      </c>
      <c r="D220" s="43"/>
      <c r="E220" s="10" t="s">
        <v>507</v>
      </c>
      <c r="F220" s="6">
        <f t="shared" ref="F220:N220" si="101">F221</f>
        <v>2200</v>
      </c>
      <c r="G220" s="6">
        <f t="shared" si="101"/>
        <v>0</v>
      </c>
      <c r="H220" s="6">
        <f t="shared" si="101"/>
        <v>2200</v>
      </c>
      <c r="I220" s="6">
        <f t="shared" si="101"/>
        <v>2200</v>
      </c>
      <c r="J220" s="6">
        <f t="shared" si="101"/>
        <v>0</v>
      </c>
      <c r="K220" s="6">
        <f t="shared" si="101"/>
        <v>2200</v>
      </c>
      <c r="L220" s="6">
        <f t="shared" si="101"/>
        <v>2200</v>
      </c>
      <c r="M220" s="6">
        <f t="shared" si="101"/>
        <v>0</v>
      </c>
      <c r="N220" s="6">
        <f t="shared" si="101"/>
        <v>2200</v>
      </c>
    </row>
    <row r="221" spans="1:14" ht="15.75" outlineLevel="3">
      <c r="A221" s="43" t="s">
        <v>869</v>
      </c>
      <c r="B221" s="43" t="s">
        <v>891</v>
      </c>
      <c r="C221" s="43" t="s">
        <v>508</v>
      </c>
      <c r="D221" s="43"/>
      <c r="E221" s="10" t="s">
        <v>509</v>
      </c>
      <c r="F221" s="6">
        <f t="shared" ref="F221:N221" si="102">F222+F225</f>
        <v>2200</v>
      </c>
      <c r="G221" s="6">
        <f t="shared" si="102"/>
        <v>0</v>
      </c>
      <c r="H221" s="6">
        <f t="shared" si="102"/>
        <v>2200</v>
      </c>
      <c r="I221" s="6">
        <f t="shared" si="102"/>
        <v>2200</v>
      </c>
      <c r="J221" s="6">
        <f t="shared" si="102"/>
        <v>0</v>
      </c>
      <c r="K221" s="6">
        <f t="shared" si="102"/>
        <v>2200</v>
      </c>
      <c r="L221" s="6">
        <f t="shared" si="102"/>
        <v>2200</v>
      </c>
      <c r="M221" s="6">
        <f t="shared" si="102"/>
        <v>0</v>
      </c>
      <c r="N221" s="6">
        <f t="shared" si="102"/>
        <v>2200</v>
      </c>
    </row>
    <row r="222" spans="1:14" ht="31.5" outlineLevel="4">
      <c r="A222" s="43" t="s">
        <v>869</v>
      </c>
      <c r="B222" s="43" t="s">
        <v>891</v>
      </c>
      <c r="C222" s="43" t="s">
        <v>510</v>
      </c>
      <c r="D222" s="43"/>
      <c r="E222" s="10" t="s">
        <v>511</v>
      </c>
      <c r="F222" s="6">
        <f t="shared" ref="F222:N223" si="103">F223</f>
        <v>1100</v>
      </c>
      <c r="G222" s="6">
        <f t="shared" si="103"/>
        <v>0</v>
      </c>
      <c r="H222" s="6">
        <f t="shared" si="103"/>
        <v>1100</v>
      </c>
      <c r="I222" s="6">
        <f>I223</f>
        <v>1100</v>
      </c>
      <c r="J222" s="6">
        <f t="shared" si="103"/>
        <v>0</v>
      </c>
      <c r="K222" s="6">
        <f t="shared" si="103"/>
        <v>1100</v>
      </c>
      <c r="L222" s="6">
        <f>L223</f>
        <v>1100</v>
      </c>
      <c r="M222" s="6">
        <f t="shared" si="103"/>
        <v>0</v>
      </c>
      <c r="N222" s="6">
        <f t="shared" si="103"/>
        <v>1100</v>
      </c>
    </row>
    <row r="223" spans="1:14" ht="15.75" outlineLevel="5">
      <c r="A223" s="43" t="s">
        <v>869</v>
      </c>
      <c r="B223" s="43" t="s">
        <v>891</v>
      </c>
      <c r="C223" s="43" t="s">
        <v>512</v>
      </c>
      <c r="D223" s="43"/>
      <c r="E223" s="10" t="s">
        <v>513</v>
      </c>
      <c r="F223" s="6">
        <f t="shared" si="103"/>
        <v>1100</v>
      </c>
      <c r="G223" s="6">
        <f t="shared" si="103"/>
        <v>0</v>
      </c>
      <c r="H223" s="6">
        <f t="shared" si="103"/>
        <v>1100</v>
      </c>
      <c r="I223" s="6">
        <f>I224</f>
        <v>1100</v>
      </c>
      <c r="J223" s="6">
        <f t="shared" si="103"/>
        <v>0</v>
      </c>
      <c r="K223" s="6">
        <f t="shared" si="103"/>
        <v>1100</v>
      </c>
      <c r="L223" s="6">
        <f>L224</f>
        <v>1100</v>
      </c>
      <c r="M223" s="6">
        <f t="shared" si="103"/>
        <v>0</v>
      </c>
      <c r="N223" s="6">
        <f t="shared" si="103"/>
        <v>1100</v>
      </c>
    </row>
    <row r="224" spans="1:14" ht="15.75" outlineLevel="7">
      <c r="A224" s="44" t="s">
        <v>869</v>
      </c>
      <c r="B224" s="44" t="s">
        <v>891</v>
      </c>
      <c r="C224" s="44" t="s">
        <v>512</v>
      </c>
      <c r="D224" s="44" t="s">
        <v>402</v>
      </c>
      <c r="E224" s="11" t="s">
        <v>403</v>
      </c>
      <c r="F224" s="7">
        <v>1100</v>
      </c>
      <c r="G224" s="7"/>
      <c r="H224" s="7">
        <f>SUM(F224:G224)</f>
        <v>1100</v>
      </c>
      <c r="I224" s="7">
        <v>1100</v>
      </c>
      <c r="J224" s="7"/>
      <c r="K224" s="7">
        <f>SUM(I224:J224)</f>
        <v>1100</v>
      </c>
      <c r="L224" s="7">
        <v>1100</v>
      </c>
      <c r="M224" s="7"/>
      <c r="N224" s="7">
        <f>SUM(L224:M224)</f>
        <v>1100</v>
      </c>
    </row>
    <row r="225" spans="1:14" ht="31.5" outlineLevel="4">
      <c r="A225" s="43" t="s">
        <v>869</v>
      </c>
      <c r="B225" s="43" t="s">
        <v>891</v>
      </c>
      <c r="C225" s="43" t="s">
        <v>514</v>
      </c>
      <c r="D225" s="43"/>
      <c r="E225" s="10" t="s">
        <v>515</v>
      </c>
      <c r="F225" s="6">
        <f t="shared" ref="F225:N226" si="104">F226</f>
        <v>1100</v>
      </c>
      <c r="G225" s="6">
        <f t="shared" si="104"/>
        <v>0</v>
      </c>
      <c r="H225" s="6">
        <f t="shared" si="104"/>
        <v>1100</v>
      </c>
      <c r="I225" s="6">
        <f>I226</f>
        <v>1100</v>
      </c>
      <c r="J225" s="6">
        <f t="shared" si="104"/>
        <v>0</v>
      </c>
      <c r="K225" s="6">
        <f t="shared" si="104"/>
        <v>1100</v>
      </c>
      <c r="L225" s="6">
        <f>L226</f>
        <v>1100</v>
      </c>
      <c r="M225" s="6">
        <f t="shared" si="104"/>
        <v>0</v>
      </c>
      <c r="N225" s="6">
        <f t="shared" si="104"/>
        <v>1100</v>
      </c>
    </row>
    <row r="226" spans="1:14" ht="31.5" outlineLevel="5">
      <c r="A226" s="43" t="s">
        <v>869</v>
      </c>
      <c r="B226" s="43" t="s">
        <v>891</v>
      </c>
      <c r="C226" s="43" t="s">
        <v>516</v>
      </c>
      <c r="D226" s="43"/>
      <c r="E226" s="10" t="s">
        <v>517</v>
      </c>
      <c r="F226" s="6">
        <f t="shared" si="104"/>
        <v>1100</v>
      </c>
      <c r="G226" s="6">
        <f t="shared" si="104"/>
        <v>0</v>
      </c>
      <c r="H226" s="6">
        <f t="shared" si="104"/>
        <v>1100</v>
      </c>
      <c r="I226" s="6">
        <f>I227</f>
        <v>1100</v>
      </c>
      <c r="J226" s="6">
        <f t="shared" si="104"/>
        <v>0</v>
      </c>
      <c r="K226" s="6">
        <f t="shared" si="104"/>
        <v>1100</v>
      </c>
      <c r="L226" s="6">
        <f>L227</f>
        <v>1100</v>
      </c>
      <c r="M226" s="6">
        <f t="shared" si="104"/>
        <v>0</v>
      </c>
      <c r="N226" s="6">
        <f t="shared" si="104"/>
        <v>1100</v>
      </c>
    </row>
    <row r="227" spans="1:14" ht="15.75" outlineLevel="7">
      <c r="A227" s="44" t="s">
        <v>869</v>
      </c>
      <c r="B227" s="44" t="s">
        <v>891</v>
      </c>
      <c r="C227" s="44" t="s">
        <v>516</v>
      </c>
      <c r="D227" s="44" t="s">
        <v>402</v>
      </c>
      <c r="E227" s="11" t="s">
        <v>403</v>
      </c>
      <c r="F227" s="7">
        <v>1100</v>
      </c>
      <c r="G227" s="7"/>
      <c r="H227" s="7">
        <f>SUM(F227:G227)</f>
        <v>1100</v>
      </c>
      <c r="I227" s="7">
        <v>1100</v>
      </c>
      <c r="J227" s="7"/>
      <c r="K227" s="7">
        <f>SUM(I227:J227)</f>
        <v>1100</v>
      </c>
      <c r="L227" s="7">
        <v>1100</v>
      </c>
      <c r="M227" s="7"/>
      <c r="N227" s="7">
        <f>SUM(L227:M227)</f>
        <v>1100</v>
      </c>
    </row>
    <row r="228" spans="1:14" ht="15.75" outlineLevel="7">
      <c r="A228" s="43" t="s">
        <v>869</v>
      </c>
      <c r="B228" s="43" t="s">
        <v>157</v>
      </c>
      <c r="C228" s="43"/>
      <c r="D228" s="43"/>
      <c r="E228" s="10" t="s">
        <v>158</v>
      </c>
      <c r="F228" s="6">
        <f t="shared" ref="F228:N228" si="105">F229</f>
        <v>3200</v>
      </c>
      <c r="G228" s="6">
        <f t="shared" si="105"/>
        <v>0</v>
      </c>
      <c r="H228" s="6">
        <f t="shared" si="105"/>
        <v>3200</v>
      </c>
      <c r="I228" s="6">
        <f t="shared" si="105"/>
        <v>3200</v>
      </c>
      <c r="J228" s="6">
        <f t="shared" si="105"/>
        <v>0</v>
      </c>
      <c r="K228" s="6">
        <f t="shared" si="105"/>
        <v>3200</v>
      </c>
      <c r="L228" s="6">
        <f t="shared" si="105"/>
        <v>3200</v>
      </c>
      <c r="M228" s="6">
        <f t="shared" si="105"/>
        <v>0</v>
      </c>
      <c r="N228" s="6">
        <f t="shared" si="105"/>
        <v>3200</v>
      </c>
    </row>
    <row r="229" spans="1:14" ht="31.5" outlineLevel="7">
      <c r="A229" s="43" t="s">
        <v>869</v>
      </c>
      <c r="B229" s="43" t="s">
        <v>157</v>
      </c>
      <c r="C229" s="43" t="s">
        <v>436</v>
      </c>
      <c r="D229" s="43"/>
      <c r="E229" s="10" t="s">
        <v>437</v>
      </c>
      <c r="F229" s="6">
        <f t="shared" ref="F229:L229" si="106">F230+F234</f>
        <v>3200</v>
      </c>
      <c r="G229" s="6">
        <f>G230+G234</f>
        <v>0</v>
      </c>
      <c r="H229" s="6">
        <f>H230+H234</f>
        <v>3200</v>
      </c>
      <c r="I229" s="6">
        <f t="shared" si="106"/>
        <v>3200</v>
      </c>
      <c r="J229" s="6">
        <f t="shared" si="106"/>
        <v>0</v>
      </c>
      <c r="K229" s="6">
        <f t="shared" si="106"/>
        <v>3200</v>
      </c>
      <c r="L229" s="6">
        <f t="shared" si="106"/>
        <v>3200</v>
      </c>
      <c r="M229" s="6">
        <f>M230+M234</f>
        <v>0</v>
      </c>
      <c r="N229" s="6">
        <f>N230+N234</f>
        <v>3200</v>
      </c>
    </row>
    <row r="230" spans="1:14" ht="31.5" outlineLevel="7">
      <c r="A230" s="43" t="s">
        <v>869</v>
      </c>
      <c r="B230" s="43" t="s">
        <v>157</v>
      </c>
      <c r="C230" s="43" t="s">
        <v>479</v>
      </c>
      <c r="D230" s="43"/>
      <c r="E230" s="10" t="s">
        <v>480</v>
      </c>
      <c r="F230" s="6">
        <f t="shared" ref="F230:N232" si="107">F231</f>
        <v>2600</v>
      </c>
      <c r="G230" s="6">
        <f t="shared" si="107"/>
        <v>0</v>
      </c>
      <c r="H230" s="6">
        <f t="shared" si="107"/>
        <v>2600</v>
      </c>
      <c r="I230" s="6">
        <f t="shared" si="107"/>
        <v>2600</v>
      </c>
      <c r="J230" s="6">
        <f t="shared" si="107"/>
        <v>0</v>
      </c>
      <c r="K230" s="6">
        <f t="shared" si="107"/>
        <v>2600</v>
      </c>
      <c r="L230" s="6">
        <f t="shared" si="107"/>
        <v>2600</v>
      </c>
      <c r="M230" s="6">
        <f t="shared" si="107"/>
        <v>0</v>
      </c>
      <c r="N230" s="6">
        <f t="shared" si="107"/>
        <v>2600</v>
      </c>
    </row>
    <row r="231" spans="1:14" ht="15.75" outlineLevel="7">
      <c r="A231" s="43" t="s">
        <v>869</v>
      </c>
      <c r="B231" s="43" t="s">
        <v>157</v>
      </c>
      <c r="C231" s="43" t="s">
        <v>490</v>
      </c>
      <c r="D231" s="43"/>
      <c r="E231" s="10" t="s">
        <v>159</v>
      </c>
      <c r="F231" s="6">
        <f t="shared" si="107"/>
        <v>2600</v>
      </c>
      <c r="G231" s="6">
        <f t="shared" si="107"/>
        <v>0</v>
      </c>
      <c r="H231" s="6">
        <f t="shared" si="107"/>
        <v>2600</v>
      </c>
      <c r="I231" s="6">
        <f t="shared" si="107"/>
        <v>2600</v>
      </c>
      <c r="J231" s="6">
        <f t="shared" si="107"/>
        <v>0</v>
      </c>
      <c r="K231" s="6">
        <f t="shared" si="107"/>
        <v>2600</v>
      </c>
      <c r="L231" s="6">
        <f t="shared" si="107"/>
        <v>2600</v>
      </c>
      <c r="M231" s="6">
        <f t="shared" si="107"/>
        <v>0</v>
      </c>
      <c r="N231" s="6">
        <f t="shared" si="107"/>
        <v>2600</v>
      </c>
    </row>
    <row r="232" spans="1:14" ht="15.75" outlineLevel="7">
      <c r="A232" s="43" t="s">
        <v>869</v>
      </c>
      <c r="B232" s="43" t="s">
        <v>157</v>
      </c>
      <c r="C232" s="43" t="s">
        <v>523</v>
      </c>
      <c r="D232" s="43"/>
      <c r="E232" s="10" t="s">
        <v>524</v>
      </c>
      <c r="F232" s="6">
        <f t="shared" si="107"/>
        <v>2600</v>
      </c>
      <c r="G232" s="6">
        <f t="shared" si="107"/>
        <v>0</v>
      </c>
      <c r="H232" s="6">
        <f t="shared" si="107"/>
        <v>2600</v>
      </c>
      <c r="I232" s="6">
        <f t="shared" si="107"/>
        <v>2600</v>
      </c>
      <c r="J232" s="6">
        <f t="shared" si="107"/>
        <v>0</v>
      </c>
      <c r="K232" s="6">
        <f t="shared" si="107"/>
        <v>2600</v>
      </c>
      <c r="L232" s="6">
        <f t="shared" si="107"/>
        <v>2600</v>
      </c>
      <c r="M232" s="6">
        <f t="shared" si="107"/>
        <v>0</v>
      </c>
      <c r="N232" s="6">
        <f t="shared" si="107"/>
        <v>2600</v>
      </c>
    </row>
    <row r="233" spans="1:14" ht="15.75" outlineLevel="7">
      <c r="A233" s="44" t="s">
        <v>869</v>
      </c>
      <c r="B233" s="44" t="s">
        <v>157</v>
      </c>
      <c r="C233" s="44" t="s">
        <v>523</v>
      </c>
      <c r="D233" s="44" t="s">
        <v>394</v>
      </c>
      <c r="E233" s="11" t="s">
        <v>395</v>
      </c>
      <c r="F233" s="7">
        <v>2600</v>
      </c>
      <c r="G233" s="7"/>
      <c r="H233" s="7">
        <f>SUM(F233:G233)</f>
        <v>2600</v>
      </c>
      <c r="I233" s="7">
        <v>2600</v>
      </c>
      <c r="J233" s="7"/>
      <c r="K233" s="7">
        <f>SUM(I233:J233)</f>
        <v>2600</v>
      </c>
      <c r="L233" s="7">
        <v>2600</v>
      </c>
      <c r="M233" s="7"/>
      <c r="N233" s="7">
        <f>SUM(L233:M233)</f>
        <v>2600</v>
      </c>
    </row>
    <row r="234" spans="1:14" ht="15.75" outlineLevel="7">
      <c r="A234" s="43" t="s">
        <v>869</v>
      </c>
      <c r="B234" s="43" t="s">
        <v>157</v>
      </c>
      <c r="C234" s="43" t="s">
        <v>525</v>
      </c>
      <c r="D234" s="43"/>
      <c r="E234" s="10" t="s">
        <v>526</v>
      </c>
      <c r="F234" s="6">
        <f t="shared" ref="F234:N236" si="108">F235</f>
        <v>600</v>
      </c>
      <c r="G234" s="6">
        <f t="shared" si="108"/>
        <v>0</v>
      </c>
      <c r="H234" s="6">
        <f t="shared" si="108"/>
        <v>600</v>
      </c>
      <c r="I234" s="6">
        <f t="shared" si="108"/>
        <v>600</v>
      </c>
      <c r="J234" s="6">
        <f t="shared" si="108"/>
        <v>0</v>
      </c>
      <c r="K234" s="6">
        <f t="shared" si="108"/>
        <v>600</v>
      </c>
      <c r="L234" s="6">
        <f t="shared" si="108"/>
        <v>600</v>
      </c>
      <c r="M234" s="6">
        <f t="shared" si="108"/>
        <v>0</v>
      </c>
      <c r="N234" s="6">
        <f t="shared" si="108"/>
        <v>600</v>
      </c>
    </row>
    <row r="235" spans="1:14" ht="15.75" outlineLevel="7">
      <c r="A235" s="43" t="s">
        <v>869</v>
      </c>
      <c r="B235" s="43" t="s">
        <v>157</v>
      </c>
      <c r="C235" s="43" t="s">
        <v>527</v>
      </c>
      <c r="D235" s="43"/>
      <c r="E235" s="10" t="s">
        <v>528</v>
      </c>
      <c r="F235" s="6">
        <f t="shared" si="108"/>
        <v>600</v>
      </c>
      <c r="G235" s="6">
        <f t="shared" si="108"/>
        <v>0</v>
      </c>
      <c r="H235" s="6">
        <f t="shared" si="108"/>
        <v>600</v>
      </c>
      <c r="I235" s="6">
        <f t="shared" si="108"/>
        <v>600</v>
      </c>
      <c r="J235" s="6">
        <f t="shared" si="108"/>
        <v>0</v>
      </c>
      <c r="K235" s="6">
        <f t="shared" si="108"/>
        <v>600</v>
      </c>
      <c r="L235" s="6">
        <f t="shared" si="108"/>
        <v>600</v>
      </c>
      <c r="M235" s="6">
        <f t="shared" si="108"/>
        <v>0</v>
      </c>
      <c r="N235" s="6">
        <f t="shared" si="108"/>
        <v>600</v>
      </c>
    </row>
    <row r="236" spans="1:14" ht="15.75" outlineLevel="7">
      <c r="A236" s="43" t="s">
        <v>869</v>
      </c>
      <c r="B236" s="43" t="s">
        <v>157</v>
      </c>
      <c r="C236" s="43" t="s">
        <v>529</v>
      </c>
      <c r="D236" s="43"/>
      <c r="E236" s="10" t="s">
        <v>530</v>
      </c>
      <c r="F236" s="6">
        <f t="shared" si="108"/>
        <v>600</v>
      </c>
      <c r="G236" s="6">
        <f t="shared" si="108"/>
        <v>0</v>
      </c>
      <c r="H236" s="6">
        <f t="shared" si="108"/>
        <v>600</v>
      </c>
      <c r="I236" s="6">
        <f t="shared" si="108"/>
        <v>600</v>
      </c>
      <c r="J236" s="6">
        <f t="shared" si="108"/>
        <v>0</v>
      </c>
      <c r="K236" s="6">
        <f t="shared" si="108"/>
        <v>600</v>
      </c>
      <c r="L236" s="6">
        <f t="shared" si="108"/>
        <v>600</v>
      </c>
      <c r="M236" s="6">
        <f t="shared" si="108"/>
        <v>0</v>
      </c>
      <c r="N236" s="6">
        <f t="shared" si="108"/>
        <v>600</v>
      </c>
    </row>
    <row r="237" spans="1:14" ht="15.75" outlineLevel="7">
      <c r="A237" s="44" t="s">
        <v>869</v>
      </c>
      <c r="B237" s="44" t="s">
        <v>157</v>
      </c>
      <c r="C237" s="44" t="s">
        <v>529</v>
      </c>
      <c r="D237" s="44" t="s">
        <v>394</v>
      </c>
      <c r="E237" s="11" t="s">
        <v>395</v>
      </c>
      <c r="F237" s="7">
        <v>600</v>
      </c>
      <c r="G237" s="7"/>
      <c r="H237" s="7">
        <f>SUM(F237:G237)</f>
        <v>600</v>
      </c>
      <c r="I237" s="7">
        <v>600</v>
      </c>
      <c r="J237" s="7"/>
      <c r="K237" s="7">
        <f>SUM(I237:J237)</f>
        <v>600</v>
      </c>
      <c r="L237" s="7">
        <v>600</v>
      </c>
      <c r="M237" s="7"/>
      <c r="N237" s="7">
        <f>SUM(L237:M237)</f>
        <v>600</v>
      </c>
    </row>
    <row r="238" spans="1:14" ht="15.75" outlineLevel="1">
      <c r="A238" s="43" t="s">
        <v>869</v>
      </c>
      <c r="B238" s="43" t="s">
        <v>894</v>
      </c>
      <c r="C238" s="43"/>
      <c r="D238" s="43"/>
      <c r="E238" s="10" t="s">
        <v>895</v>
      </c>
      <c r="F238" s="6">
        <f t="shared" ref="F238:N241" si="109">F239</f>
        <v>7052.8</v>
      </c>
      <c r="G238" s="6">
        <f t="shared" si="109"/>
        <v>0</v>
      </c>
      <c r="H238" s="6">
        <f t="shared" si="109"/>
        <v>7052.8</v>
      </c>
      <c r="I238" s="6">
        <f>I239</f>
        <v>5052.8</v>
      </c>
      <c r="J238" s="6">
        <f t="shared" si="109"/>
        <v>0</v>
      </c>
      <c r="K238" s="6">
        <f t="shared" si="109"/>
        <v>5052.8</v>
      </c>
      <c r="L238" s="6">
        <f>L239</f>
        <v>5052.8</v>
      </c>
      <c r="M238" s="6">
        <f t="shared" si="109"/>
        <v>0</v>
      </c>
      <c r="N238" s="6">
        <f t="shared" si="109"/>
        <v>5052.8</v>
      </c>
    </row>
    <row r="239" spans="1:14" ht="31.5" outlineLevel="2">
      <c r="A239" s="43" t="s">
        <v>869</v>
      </c>
      <c r="B239" s="43" t="s">
        <v>894</v>
      </c>
      <c r="C239" s="43" t="s">
        <v>518</v>
      </c>
      <c r="D239" s="43"/>
      <c r="E239" s="10" t="s">
        <v>519</v>
      </c>
      <c r="F239" s="6">
        <f t="shared" si="109"/>
        <v>7052.8</v>
      </c>
      <c r="G239" s="6">
        <f t="shared" si="109"/>
        <v>0</v>
      </c>
      <c r="H239" s="6">
        <f t="shared" si="109"/>
        <v>7052.8</v>
      </c>
      <c r="I239" s="6">
        <f>I240</f>
        <v>5052.8</v>
      </c>
      <c r="J239" s="6">
        <f t="shared" si="109"/>
        <v>0</v>
      </c>
      <c r="K239" s="6">
        <f t="shared" si="109"/>
        <v>5052.8</v>
      </c>
      <c r="L239" s="6">
        <f>L240</f>
        <v>5052.8</v>
      </c>
      <c r="M239" s="6">
        <f t="shared" si="109"/>
        <v>0</v>
      </c>
      <c r="N239" s="6">
        <f t="shared" si="109"/>
        <v>5052.8</v>
      </c>
    </row>
    <row r="240" spans="1:14" ht="31.5" outlineLevel="3">
      <c r="A240" s="43" t="s">
        <v>869</v>
      </c>
      <c r="B240" s="43" t="s">
        <v>894</v>
      </c>
      <c r="C240" s="43" t="s">
        <v>531</v>
      </c>
      <c r="D240" s="43"/>
      <c r="E240" s="10" t="s">
        <v>532</v>
      </c>
      <c r="F240" s="6">
        <f t="shared" si="109"/>
        <v>7052.8</v>
      </c>
      <c r="G240" s="6">
        <f t="shared" si="109"/>
        <v>0</v>
      </c>
      <c r="H240" s="6">
        <f t="shared" si="109"/>
        <v>7052.8</v>
      </c>
      <c r="I240" s="6">
        <f>I241</f>
        <v>5052.8</v>
      </c>
      <c r="J240" s="6">
        <f t="shared" si="109"/>
        <v>0</v>
      </c>
      <c r="K240" s="6">
        <f t="shared" si="109"/>
        <v>5052.8</v>
      </c>
      <c r="L240" s="6">
        <f>L241</f>
        <v>5052.8</v>
      </c>
      <c r="M240" s="6">
        <f t="shared" si="109"/>
        <v>0</v>
      </c>
      <c r="N240" s="6">
        <f t="shared" si="109"/>
        <v>5052.8</v>
      </c>
    </row>
    <row r="241" spans="1:14" ht="31.5" outlineLevel="4">
      <c r="A241" s="43" t="s">
        <v>869</v>
      </c>
      <c r="B241" s="43" t="s">
        <v>894</v>
      </c>
      <c r="C241" s="43" t="s">
        <v>533</v>
      </c>
      <c r="D241" s="43"/>
      <c r="E241" s="10" t="s">
        <v>473</v>
      </c>
      <c r="F241" s="6">
        <f t="shared" si="109"/>
        <v>7052.8</v>
      </c>
      <c r="G241" s="6">
        <f t="shared" si="109"/>
        <v>0</v>
      </c>
      <c r="H241" s="6">
        <f t="shared" si="109"/>
        <v>7052.8</v>
      </c>
      <c r="I241" s="6">
        <f>I242</f>
        <v>5052.8</v>
      </c>
      <c r="J241" s="6">
        <f t="shared" si="109"/>
        <v>0</v>
      </c>
      <c r="K241" s="6">
        <f t="shared" si="109"/>
        <v>5052.8</v>
      </c>
      <c r="L241" s="6">
        <f>L242</f>
        <v>5052.8</v>
      </c>
      <c r="M241" s="6">
        <f t="shared" si="109"/>
        <v>0</v>
      </c>
      <c r="N241" s="6">
        <f t="shared" si="109"/>
        <v>5052.8</v>
      </c>
    </row>
    <row r="242" spans="1:14" ht="31.5" outlineLevel="5">
      <c r="A242" s="43" t="s">
        <v>869</v>
      </c>
      <c r="B242" s="43" t="s">
        <v>894</v>
      </c>
      <c r="C242" s="43" t="s">
        <v>534</v>
      </c>
      <c r="D242" s="43"/>
      <c r="E242" s="10" t="s">
        <v>535</v>
      </c>
      <c r="F242" s="6">
        <f t="shared" ref="F242:N242" si="110">F243+F244</f>
        <v>7052.8</v>
      </c>
      <c r="G242" s="6">
        <f t="shared" si="110"/>
        <v>0</v>
      </c>
      <c r="H242" s="6">
        <f t="shared" si="110"/>
        <v>7052.8</v>
      </c>
      <c r="I242" s="6">
        <f t="shared" si="110"/>
        <v>5052.8</v>
      </c>
      <c r="J242" s="6">
        <f t="shared" si="110"/>
        <v>0</v>
      </c>
      <c r="K242" s="6">
        <f t="shared" si="110"/>
        <v>5052.8</v>
      </c>
      <c r="L242" s="6">
        <f t="shared" si="110"/>
        <v>5052.8</v>
      </c>
      <c r="M242" s="6">
        <f t="shared" si="110"/>
        <v>0</v>
      </c>
      <c r="N242" s="6">
        <f t="shared" si="110"/>
        <v>5052.8</v>
      </c>
    </row>
    <row r="243" spans="1:14" ht="15.75" outlineLevel="7">
      <c r="A243" s="44" t="s">
        <v>869</v>
      </c>
      <c r="B243" s="44" t="s">
        <v>894</v>
      </c>
      <c r="C243" s="44" t="s">
        <v>534</v>
      </c>
      <c r="D243" s="44" t="s">
        <v>394</v>
      </c>
      <c r="E243" s="11" t="s">
        <v>395</v>
      </c>
      <c r="F243" s="7">
        <v>6146.3</v>
      </c>
      <c r="G243" s="7"/>
      <c r="H243" s="7">
        <f>SUM(F243:G243)</f>
        <v>6146.3</v>
      </c>
      <c r="I243" s="7">
        <v>4146.3</v>
      </c>
      <c r="J243" s="7"/>
      <c r="K243" s="7">
        <f>SUM(I243:J243)</f>
        <v>4146.3</v>
      </c>
      <c r="L243" s="7">
        <v>4146.3</v>
      </c>
      <c r="M243" s="7"/>
      <c r="N243" s="7">
        <f>SUM(L243:M243)</f>
        <v>4146.3</v>
      </c>
    </row>
    <row r="244" spans="1:14" ht="15.75" outlineLevel="7">
      <c r="A244" s="44" t="s">
        <v>869</v>
      </c>
      <c r="B244" s="44" t="s">
        <v>894</v>
      </c>
      <c r="C244" s="44" t="s">
        <v>534</v>
      </c>
      <c r="D244" s="44" t="s">
        <v>402</v>
      </c>
      <c r="E244" s="11" t="s">
        <v>403</v>
      </c>
      <c r="F244" s="7">
        <v>906.5</v>
      </c>
      <c r="G244" s="7"/>
      <c r="H244" s="7">
        <f>SUM(F244:G244)</f>
        <v>906.5</v>
      </c>
      <c r="I244" s="7">
        <v>906.5</v>
      </c>
      <c r="J244" s="7"/>
      <c r="K244" s="7">
        <f>SUM(I244:J244)</f>
        <v>906.5</v>
      </c>
      <c r="L244" s="7">
        <v>906.5</v>
      </c>
      <c r="M244" s="7"/>
      <c r="N244" s="7">
        <f>SUM(L244:M244)</f>
        <v>906.5</v>
      </c>
    </row>
    <row r="245" spans="1:14" ht="15.75" outlineLevel="1">
      <c r="A245" s="43" t="s">
        <v>869</v>
      </c>
      <c r="B245" s="43" t="s">
        <v>896</v>
      </c>
      <c r="C245" s="43"/>
      <c r="D245" s="43"/>
      <c r="E245" s="10" t="s">
        <v>897</v>
      </c>
      <c r="F245" s="6">
        <f t="shared" ref="F245:N245" si="111">F246</f>
        <v>282483</v>
      </c>
      <c r="G245" s="6">
        <f t="shared" si="111"/>
        <v>22675.760999999999</v>
      </c>
      <c r="H245" s="6">
        <f t="shared" si="111"/>
        <v>305158.761</v>
      </c>
      <c r="I245" s="6">
        <f>I246</f>
        <v>374811.22899999999</v>
      </c>
      <c r="J245" s="6">
        <f t="shared" si="111"/>
        <v>0</v>
      </c>
      <c r="K245" s="6">
        <f t="shared" si="111"/>
        <v>374811.22899999999</v>
      </c>
      <c r="L245" s="6">
        <f>L246</f>
        <v>265225.8</v>
      </c>
      <c r="M245" s="6">
        <f t="shared" si="111"/>
        <v>0</v>
      </c>
      <c r="N245" s="6">
        <f t="shared" si="111"/>
        <v>265225.8</v>
      </c>
    </row>
    <row r="246" spans="1:14" ht="31.5" outlineLevel="2">
      <c r="A246" s="43" t="s">
        <v>869</v>
      </c>
      <c r="B246" s="43" t="s">
        <v>896</v>
      </c>
      <c r="C246" s="43" t="s">
        <v>518</v>
      </c>
      <c r="D246" s="43"/>
      <c r="E246" s="10" t="s">
        <v>519</v>
      </c>
      <c r="F246" s="6">
        <f t="shared" ref="F246:N246" si="112">F250+F266+F247</f>
        <v>282483</v>
      </c>
      <c r="G246" s="6">
        <f t="shared" si="112"/>
        <v>22675.760999999999</v>
      </c>
      <c r="H246" s="6">
        <f t="shared" si="112"/>
        <v>305158.761</v>
      </c>
      <c r="I246" s="6">
        <f t="shared" si="112"/>
        <v>374811.22899999999</v>
      </c>
      <c r="J246" s="6">
        <f t="shared" si="112"/>
        <v>0</v>
      </c>
      <c r="K246" s="6">
        <f t="shared" si="112"/>
        <v>374811.22899999999</v>
      </c>
      <c r="L246" s="6">
        <f t="shared" si="112"/>
        <v>265225.8</v>
      </c>
      <c r="M246" s="6">
        <f t="shared" si="112"/>
        <v>0</v>
      </c>
      <c r="N246" s="6">
        <f t="shared" si="112"/>
        <v>265225.8</v>
      </c>
    </row>
    <row r="247" spans="1:14" ht="31.5" outlineLevel="2">
      <c r="A247" s="43" t="s">
        <v>869</v>
      </c>
      <c r="B247" s="43" t="s">
        <v>896</v>
      </c>
      <c r="C247" s="43" t="s">
        <v>542</v>
      </c>
      <c r="D247" s="43"/>
      <c r="E247" s="10" t="s">
        <v>967</v>
      </c>
      <c r="F247" s="6">
        <f t="shared" ref="F247:H248" si="113">F248</f>
        <v>305</v>
      </c>
      <c r="G247" s="6">
        <f t="shared" si="113"/>
        <v>0</v>
      </c>
      <c r="H247" s="6">
        <f t="shared" si="113"/>
        <v>305</v>
      </c>
      <c r="I247" s="6"/>
      <c r="J247" s="6">
        <f>J248</f>
        <v>0</v>
      </c>
      <c r="K247" s="6">
        <f>K248</f>
        <v>0</v>
      </c>
      <c r="L247" s="6"/>
      <c r="M247" s="6">
        <f>M248</f>
        <v>0</v>
      </c>
      <c r="N247" s="6">
        <f>N248</f>
        <v>0</v>
      </c>
    </row>
    <row r="248" spans="1:14" ht="31.5" outlineLevel="2">
      <c r="A248" s="43" t="s">
        <v>869</v>
      </c>
      <c r="B248" s="43" t="s">
        <v>896</v>
      </c>
      <c r="C248" s="43" t="s">
        <v>175</v>
      </c>
      <c r="D248" s="43"/>
      <c r="E248" s="10" t="s">
        <v>176</v>
      </c>
      <c r="F248" s="6">
        <f t="shared" si="113"/>
        <v>305</v>
      </c>
      <c r="G248" s="6">
        <f t="shared" si="113"/>
        <v>0</v>
      </c>
      <c r="H248" s="6">
        <f t="shared" si="113"/>
        <v>305</v>
      </c>
      <c r="I248" s="6"/>
      <c r="J248" s="6">
        <f>J249</f>
        <v>0</v>
      </c>
      <c r="K248" s="6">
        <f>K249</f>
        <v>0</v>
      </c>
      <c r="L248" s="6"/>
      <c r="M248" s="6">
        <f>M249</f>
        <v>0</v>
      </c>
      <c r="N248" s="6">
        <f>N249</f>
        <v>0</v>
      </c>
    </row>
    <row r="249" spans="1:14" ht="31.5" outlineLevel="2">
      <c r="A249" s="44" t="s">
        <v>869</v>
      </c>
      <c r="B249" s="44" t="s">
        <v>896</v>
      </c>
      <c r="C249" s="44" t="s">
        <v>175</v>
      </c>
      <c r="D249" s="44" t="s">
        <v>452</v>
      </c>
      <c r="E249" s="11" t="s">
        <v>453</v>
      </c>
      <c r="F249" s="7">
        <v>305</v>
      </c>
      <c r="G249" s="7"/>
      <c r="H249" s="7">
        <f>SUM(F249:G249)</f>
        <v>305</v>
      </c>
      <c r="I249" s="7"/>
      <c r="J249" s="7"/>
      <c r="K249" s="7">
        <f>SUM(I249:J249)</f>
        <v>0</v>
      </c>
      <c r="L249" s="7"/>
      <c r="M249" s="7"/>
      <c r="N249" s="7">
        <f>SUM(L249:M249)</f>
        <v>0</v>
      </c>
    </row>
    <row r="250" spans="1:14" ht="15.75" outlineLevel="3">
      <c r="A250" s="43" t="s">
        <v>869</v>
      </c>
      <c r="B250" s="43" t="s">
        <v>896</v>
      </c>
      <c r="C250" s="43" t="s">
        <v>536</v>
      </c>
      <c r="D250" s="43"/>
      <c r="E250" s="10" t="s">
        <v>537</v>
      </c>
      <c r="F250" s="6">
        <f t="shared" ref="F250:N250" si="114">F251+F254+F261</f>
        <v>213824.7</v>
      </c>
      <c r="G250" s="6">
        <f t="shared" si="114"/>
        <v>0</v>
      </c>
      <c r="H250" s="6">
        <f t="shared" si="114"/>
        <v>213824.7</v>
      </c>
      <c r="I250" s="6">
        <f t="shared" si="114"/>
        <v>306457.929</v>
      </c>
      <c r="J250" s="6">
        <f t="shared" si="114"/>
        <v>0</v>
      </c>
      <c r="K250" s="6">
        <f t="shared" si="114"/>
        <v>306457.929</v>
      </c>
      <c r="L250" s="6">
        <f t="shared" si="114"/>
        <v>196872.5</v>
      </c>
      <c r="M250" s="6">
        <f t="shared" si="114"/>
        <v>0</v>
      </c>
      <c r="N250" s="6">
        <f t="shared" si="114"/>
        <v>196872.5</v>
      </c>
    </row>
    <row r="251" spans="1:14" ht="31.5" outlineLevel="4">
      <c r="A251" s="43" t="s">
        <v>869</v>
      </c>
      <c r="B251" s="43" t="s">
        <v>896</v>
      </c>
      <c r="C251" s="43" t="s">
        <v>538</v>
      </c>
      <c r="D251" s="43"/>
      <c r="E251" s="10" t="s">
        <v>539</v>
      </c>
      <c r="F251" s="6">
        <f t="shared" ref="F251:N252" si="115">F252</f>
        <v>122811.8</v>
      </c>
      <c r="G251" s="6">
        <f t="shared" si="115"/>
        <v>0</v>
      </c>
      <c r="H251" s="6">
        <f t="shared" si="115"/>
        <v>122811.8</v>
      </c>
      <c r="I251" s="6">
        <f>I252</f>
        <v>123116.8</v>
      </c>
      <c r="J251" s="6">
        <f t="shared" si="115"/>
        <v>0</v>
      </c>
      <c r="K251" s="6">
        <f t="shared" si="115"/>
        <v>123116.8</v>
      </c>
      <c r="L251" s="6">
        <f>L252</f>
        <v>123116.8</v>
      </c>
      <c r="M251" s="6">
        <f t="shared" si="115"/>
        <v>0</v>
      </c>
      <c r="N251" s="6">
        <f t="shared" si="115"/>
        <v>123116.8</v>
      </c>
    </row>
    <row r="252" spans="1:14" ht="15.75" outlineLevel="5">
      <c r="A252" s="43" t="s">
        <v>869</v>
      </c>
      <c r="B252" s="43" t="s">
        <v>896</v>
      </c>
      <c r="C252" s="43" t="s">
        <v>540</v>
      </c>
      <c r="D252" s="43"/>
      <c r="E252" s="10" t="s">
        <v>541</v>
      </c>
      <c r="F252" s="6">
        <f t="shared" si="115"/>
        <v>122811.8</v>
      </c>
      <c r="G252" s="6">
        <f t="shared" si="115"/>
        <v>0</v>
      </c>
      <c r="H252" s="6">
        <f t="shared" si="115"/>
        <v>122811.8</v>
      </c>
      <c r="I252" s="6">
        <f>I253</f>
        <v>123116.8</v>
      </c>
      <c r="J252" s="6">
        <f t="shared" si="115"/>
        <v>0</v>
      </c>
      <c r="K252" s="6">
        <f t="shared" si="115"/>
        <v>123116.8</v>
      </c>
      <c r="L252" s="6">
        <f>L253</f>
        <v>123116.8</v>
      </c>
      <c r="M252" s="6">
        <f t="shared" si="115"/>
        <v>0</v>
      </c>
      <c r="N252" s="6">
        <f t="shared" si="115"/>
        <v>123116.8</v>
      </c>
    </row>
    <row r="253" spans="1:14" ht="31.5" outlineLevel="7">
      <c r="A253" s="44" t="s">
        <v>869</v>
      </c>
      <c r="B253" s="44" t="s">
        <v>896</v>
      </c>
      <c r="C253" s="44" t="s">
        <v>540</v>
      </c>
      <c r="D253" s="44" t="s">
        <v>452</v>
      </c>
      <c r="E253" s="11" t="s">
        <v>453</v>
      </c>
      <c r="F253" s="7">
        <f>123116.8-305</f>
        <v>122811.8</v>
      </c>
      <c r="G253" s="7"/>
      <c r="H253" s="7">
        <f>SUM(F253:G253)</f>
        <v>122811.8</v>
      </c>
      <c r="I253" s="7">
        <v>123116.8</v>
      </c>
      <c r="J253" s="7"/>
      <c r="K253" s="7">
        <f>SUM(I253:J253)</f>
        <v>123116.8</v>
      </c>
      <c r="L253" s="7">
        <v>123116.8</v>
      </c>
      <c r="M253" s="7"/>
      <c r="N253" s="7">
        <f>SUM(L253:M253)</f>
        <v>123116.8</v>
      </c>
    </row>
    <row r="254" spans="1:14" ht="31.5" outlineLevel="4">
      <c r="A254" s="43" t="s">
        <v>869</v>
      </c>
      <c r="B254" s="43" t="s">
        <v>896</v>
      </c>
      <c r="C254" s="43" t="s">
        <v>542</v>
      </c>
      <c r="D254" s="43"/>
      <c r="E254" s="10" t="s">
        <v>898</v>
      </c>
      <c r="F254" s="6">
        <f t="shared" ref="F254:N254" si="116">F255+F258</f>
        <v>91012.9</v>
      </c>
      <c r="G254" s="6">
        <f t="shared" si="116"/>
        <v>0</v>
      </c>
      <c r="H254" s="6">
        <f t="shared" si="116"/>
        <v>91012.9</v>
      </c>
      <c r="I254" s="6">
        <f t="shared" si="116"/>
        <v>168834</v>
      </c>
      <c r="J254" s="6">
        <f t="shared" si="116"/>
        <v>0</v>
      </c>
      <c r="K254" s="6">
        <f t="shared" si="116"/>
        <v>168834</v>
      </c>
      <c r="L254" s="6">
        <f t="shared" si="116"/>
        <v>73755.7</v>
      </c>
      <c r="M254" s="6">
        <f t="shared" si="116"/>
        <v>0</v>
      </c>
      <c r="N254" s="6">
        <f t="shared" si="116"/>
        <v>73755.7</v>
      </c>
    </row>
    <row r="255" spans="1:14" ht="47.25" outlineLevel="5">
      <c r="A255" s="43" t="s">
        <v>869</v>
      </c>
      <c r="B255" s="43" t="s">
        <v>896</v>
      </c>
      <c r="C255" s="43" t="s">
        <v>543</v>
      </c>
      <c r="D255" s="43"/>
      <c r="E255" s="10" t="s">
        <v>802</v>
      </c>
      <c r="F255" s="6">
        <f t="shared" ref="F255:N255" si="117">F257+F256</f>
        <v>23286.9</v>
      </c>
      <c r="G255" s="6">
        <f t="shared" si="117"/>
        <v>0</v>
      </c>
      <c r="H255" s="6">
        <f t="shared" si="117"/>
        <v>23286.9</v>
      </c>
      <c r="I255" s="6">
        <f t="shared" si="117"/>
        <v>102391.8</v>
      </c>
      <c r="J255" s="6">
        <f t="shared" si="117"/>
        <v>0</v>
      </c>
      <c r="K255" s="6">
        <f t="shared" si="117"/>
        <v>102391.8</v>
      </c>
      <c r="L255" s="6">
        <f t="shared" si="117"/>
        <v>7313.5</v>
      </c>
      <c r="M255" s="6">
        <f t="shared" si="117"/>
        <v>0</v>
      </c>
      <c r="N255" s="6">
        <f t="shared" si="117"/>
        <v>7313.5</v>
      </c>
    </row>
    <row r="256" spans="1:14" ht="24.75" customHeight="1" outlineLevel="5">
      <c r="A256" s="44" t="s">
        <v>869</v>
      </c>
      <c r="B256" s="44" t="s">
        <v>896</v>
      </c>
      <c r="C256" s="44" t="s">
        <v>543</v>
      </c>
      <c r="D256" s="42" t="s">
        <v>496</v>
      </c>
      <c r="E256" s="22" t="s">
        <v>497</v>
      </c>
      <c r="F256" s="7">
        <v>20211.900000000001</v>
      </c>
      <c r="G256" s="7"/>
      <c r="H256" s="7">
        <f>SUM(F256:G256)</f>
        <v>20211.900000000001</v>
      </c>
      <c r="I256" s="7">
        <v>95078.3</v>
      </c>
      <c r="J256" s="7"/>
      <c r="K256" s="7">
        <f>SUM(I256:J256)</f>
        <v>95078.3</v>
      </c>
      <c r="L256" s="7"/>
      <c r="M256" s="7"/>
      <c r="N256" s="7">
        <f>SUM(L256:M256)</f>
        <v>0</v>
      </c>
    </row>
    <row r="257" spans="1:14" ht="31.5" outlineLevel="7">
      <c r="A257" s="44" t="s">
        <v>869</v>
      </c>
      <c r="B257" s="44" t="s">
        <v>896</v>
      </c>
      <c r="C257" s="44" t="s">
        <v>543</v>
      </c>
      <c r="D257" s="44" t="s">
        <v>452</v>
      </c>
      <c r="E257" s="11" t="s">
        <v>453</v>
      </c>
      <c r="F257" s="7">
        <v>3075</v>
      </c>
      <c r="G257" s="7"/>
      <c r="H257" s="7">
        <f>SUM(F257:G257)</f>
        <v>3075</v>
      </c>
      <c r="I257" s="7">
        <v>7313.5</v>
      </c>
      <c r="J257" s="7"/>
      <c r="K257" s="7">
        <f>SUM(I257:J257)</f>
        <v>7313.5</v>
      </c>
      <c r="L257" s="7">
        <v>7313.5</v>
      </c>
      <c r="M257" s="7"/>
      <c r="N257" s="7">
        <f>SUM(L257:M257)</f>
        <v>7313.5</v>
      </c>
    </row>
    <row r="258" spans="1:14" ht="47.25" outlineLevel="5">
      <c r="A258" s="43" t="s">
        <v>869</v>
      </c>
      <c r="B258" s="43" t="s">
        <v>896</v>
      </c>
      <c r="C258" s="43" t="s">
        <v>543</v>
      </c>
      <c r="D258" s="43"/>
      <c r="E258" s="10" t="s">
        <v>805</v>
      </c>
      <c r="F258" s="6">
        <f t="shared" ref="F258:N258" si="118">F260+F259</f>
        <v>67726</v>
      </c>
      <c r="G258" s="6">
        <f t="shared" si="118"/>
        <v>0</v>
      </c>
      <c r="H258" s="6">
        <f t="shared" si="118"/>
        <v>67726</v>
      </c>
      <c r="I258" s="6">
        <f t="shared" si="118"/>
        <v>66442.2</v>
      </c>
      <c r="J258" s="6">
        <f t="shared" si="118"/>
        <v>0</v>
      </c>
      <c r="K258" s="6">
        <f t="shared" si="118"/>
        <v>66442.2</v>
      </c>
      <c r="L258" s="6">
        <f t="shared" si="118"/>
        <v>66442.2</v>
      </c>
      <c r="M258" s="6">
        <f t="shared" si="118"/>
        <v>0</v>
      </c>
      <c r="N258" s="6">
        <f t="shared" si="118"/>
        <v>66442.2</v>
      </c>
    </row>
    <row r="259" spans="1:14" ht="15.75" outlineLevel="5">
      <c r="A259" s="44" t="s">
        <v>869</v>
      </c>
      <c r="B259" s="44" t="s">
        <v>896</v>
      </c>
      <c r="C259" s="44" t="s">
        <v>543</v>
      </c>
      <c r="D259" s="44" t="s">
        <v>496</v>
      </c>
      <c r="E259" s="11" t="s">
        <v>497</v>
      </c>
      <c r="F259" s="7">
        <v>40058.800000000003</v>
      </c>
      <c r="G259" s="7"/>
      <c r="H259" s="7">
        <f>SUM(F259:G259)</f>
        <v>40058.800000000003</v>
      </c>
      <c r="I259" s="7">
        <v>31152.5</v>
      </c>
      <c r="J259" s="7"/>
      <c r="K259" s="7">
        <f>SUM(I259:J259)</f>
        <v>31152.5</v>
      </c>
      <c r="L259" s="7"/>
      <c r="M259" s="7"/>
      <c r="N259" s="7">
        <f>SUM(L259:M259)</f>
        <v>0</v>
      </c>
    </row>
    <row r="260" spans="1:14" ht="31.5" outlineLevel="7">
      <c r="A260" s="44" t="s">
        <v>869</v>
      </c>
      <c r="B260" s="44" t="s">
        <v>896</v>
      </c>
      <c r="C260" s="44" t="s">
        <v>543</v>
      </c>
      <c r="D260" s="44" t="s">
        <v>452</v>
      </c>
      <c r="E260" s="11" t="s">
        <v>453</v>
      </c>
      <c r="F260" s="7">
        <v>27667.200000000001</v>
      </c>
      <c r="G260" s="7"/>
      <c r="H260" s="7">
        <f>SUM(F260:G260)</f>
        <v>27667.200000000001</v>
      </c>
      <c r="I260" s="7">
        <v>35289.699999999997</v>
      </c>
      <c r="J260" s="7"/>
      <c r="K260" s="7">
        <f>SUM(I260:J260)</f>
        <v>35289.699999999997</v>
      </c>
      <c r="L260" s="7">
        <v>66442.2</v>
      </c>
      <c r="M260" s="7"/>
      <c r="N260" s="7">
        <f>SUM(L260:M260)</f>
        <v>66442.2</v>
      </c>
    </row>
    <row r="261" spans="1:14" ht="31.5" outlineLevel="7">
      <c r="A261" s="43" t="s">
        <v>869</v>
      </c>
      <c r="B261" s="43" t="s">
        <v>896</v>
      </c>
      <c r="C261" s="43" t="s">
        <v>117</v>
      </c>
      <c r="D261" s="44"/>
      <c r="E261" s="10" t="s">
        <v>120</v>
      </c>
      <c r="F261" s="6"/>
      <c r="G261" s="6"/>
      <c r="H261" s="6"/>
      <c r="I261" s="6">
        <f>I262+I264</f>
        <v>14507.129000000001</v>
      </c>
      <c r="J261" s="6">
        <f>J262+J264</f>
        <v>0</v>
      </c>
      <c r="K261" s="6">
        <f>K262+K264</f>
        <v>14507.129000000001</v>
      </c>
      <c r="L261" s="6"/>
      <c r="M261" s="6">
        <f>M262+M264</f>
        <v>0</v>
      </c>
      <c r="N261" s="6">
        <f>N262+N264</f>
        <v>0</v>
      </c>
    </row>
    <row r="262" spans="1:14" ht="31.5" outlineLevel="5">
      <c r="A262" s="43" t="s">
        <v>869</v>
      </c>
      <c r="B262" s="43" t="s">
        <v>896</v>
      </c>
      <c r="C262" s="43" t="s">
        <v>119</v>
      </c>
      <c r="D262" s="43"/>
      <c r="E262" s="10" t="s">
        <v>118</v>
      </c>
      <c r="F262" s="6"/>
      <c r="G262" s="6"/>
      <c r="H262" s="6"/>
      <c r="I262" s="6">
        <f t="shared" ref="I262:N262" si="119">I263</f>
        <v>1450.7129</v>
      </c>
      <c r="J262" s="6">
        <f t="shared" si="119"/>
        <v>0</v>
      </c>
      <c r="K262" s="6">
        <f t="shared" si="119"/>
        <v>1450.7129</v>
      </c>
      <c r="L262" s="6"/>
      <c r="M262" s="6">
        <f t="shared" si="119"/>
        <v>0</v>
      </c>
      <c r="N262" s="6">
        <f t="shared" si="119"/>
        <v>0</v>
      </c>
    </row>
    <row r="263" spans="1:14" ht="31.5" outlineLevel="7">
      <c r="A263" s="44" t="s">
        <v>869</v>
      </c>
      <c r="B263" s="44" t="s">
        <v>896</v>
      </c>
      <c r="C263" s="44" t="s">
        <v>119</v>
      </c>
      <c r="D263" s="44" t="s">
        <v>452</v>
      </c>
      <c r="E263" s="11" t="s">
        <v>453</v>
      </c>
      <c r="F263" s="7"/>
      <c r="G263" s="7"/>
      <c r="H263" s="7"/>
      <c r="I263" s="7">
        <v>1450.7129</v>
      </c>
      <c r="J263" s="7"/>
      <c r="K263" s="7">
        <f>SUM(I263:J263)</f>
        <v>1450.7129</v>
      </c>
      <c r="L263" s="7"/>
      <c r="M263" s="7"/>
      <c r="N263" s="7">
        <f>SUM(L263:M263)</f>
        <v>0</v>
      </c>
    </row>
    <row r="264" spans="1:14" ht="31.5" outlineLevel="5">
      <c r="A264" s="43" t="s">
        <v>869</v>
      </c>
      <c r="B264" s="43" t="s">
        <v>896</v>
      </c>
      <c r="C264" s="43" t="s">
        <v>119</v>
      </c>
      <c r="D264" s="43"/>
      <c r="E264" s="10" t="s">
        <v>130</v>
      </c>
      <c r="F264" s="6"/>
      <c r="G264" s="6"/>
      <c r="H264" s="6"/>
      <c r="I264" s="6">
        <f t="shared" ref="I264:N264" si="120">I265</f>
        <v>13056.4161</v>
      </c>
      <c r="J264" s="6">
        <f t="shared" si="120"/>
        <v>0</v>
      </c>
      <c r="K264" s="6">
        <f t="shared" si="120"/>
        <v>13056.4161</v>
      </c>
      <c r="L264" s="6"/>
      <c r="M264" s="6">
        <f t="shared" si="120"/>
        <v>0</v>
      </c>
      <c r="N264" s="6">
        <f t="shared" si="120"/>
        <v>0</v>
      </c>
    </row>
    <row r="265" spans="1:14" ht="31.5" outlineLevel="7">
      <c r="A265" s="44" t="s">
        <v>869</v>
      </c>
      <c r="B265" s="44" t="s">
        <v>896</v>
      </c>
      <c r="C265" s="44" t="s">
        <v>119</v>
      </c>
      <c r="D265" s="44" t="s">
        <v>452</v>
      </c>
      <c r="E265" s="11" t="s">
        <v>453</v>
      </c>
      <c r="F265" s="6"/>
      <c r="G265" s="6"/>
      <c r="H265" s="6"/>
      <c r="I265" s="7">
        <v>13056.4161</v>
      </c>
      <c r="J265" s="7"/>
      <c r="K265" s="7">
        <f>SUM(I265:J265)</f>
        <v>13056.4161</v>
      </c>
      <c r="L265" s="6"/>
      <c r="M265" s="7"/>
      <c r="N265" s="7">
        <f>SUM(L265:M265)</f>
        <v>0</v>
      </c>
    </row>
    <row r="266" spans="1:14" ht="31.5" outlineLevel="7">
      <c r="A266" s="43" t="s">
        <v>869</v>
      </c>
      <c r="B266" s="43" t="s">
        <v>896</v>
      </c>
      <c r="C266" s="43" t="s">
        <v>531</v>
      </c>
      <c r="D266" s="43"/>
      <c r="E266" s="10" t="s">
        <v>532</v>
      </c>
      <c r="F266" s="6">
        <f t="shared" ref="F266:N268" si="121">F267</f>
        <v>68353.3</v>
      </c>
      <c r="G266" s="6">
        <f t="shared" si="121"/>
        <v>22675.760999999999</v>
      </c>
      <c r="H266" s="6">
        <f t="shared" si="121"/>
        <v>91029.061000000002</v>
      </c>
      <c r="I266" s="6">
        <f t="shared" ref="I266:L268" si="122">I267</f>
        <v>68353.3</v>
      </c>
      <c r="J266" s="6">
        <f t="shared" si="121"/>
        <v>0</v>
      </c>
      <c r="K266" s="6">
        <f t="shared" si="121"/>
        <v>68353.3</v>
      </c>
      <c r="L266" s="6">
        <f t="shared" si="122"/>
        <v>68353.3</v>
      </c>
      <c r="M266" s="6">
        <f t="shared" si="121"/>
        <v>0</v>
      </c>
      <c r="N266" s="6">
        <f t="shared" si="121"/>
        <v>68353.3</v>
      </c>
    </row>
    <row r="267" spans="1:14" ht="31.5" outlineLevel="7">
      <c r="A267" s="43" t="s">
        <v>869</v>
      </c>
      <c r="B267" s="44" t="s">
        <v>896</v>
      </c>
      <c r="C267" s="43" t="s">
        <v>599</v>
      </c>
      <c r="D267" s="43"/>
      <c r="E267" s="10" t="s">
        <v>422</v>
      </c>
      <c r="F267" s="6">
        <f t="shared" si="121"/>
        <v>68353.3</v>
      </c>
      <c r="G267" s="6">
        <f t="shared" si="121"/>
        <v>22675.760999999999</v>
      </c>
      <c r="H267" s="6">
        <f t="shared" si="121"/>
        <v>91029.061000000002</v>
      </c>
      <c r="I267" s="6">
        <f t="shared" si="122"/>
        <v>68353.3</v>
      </c>
      <c r="J267" s="6">
        <f t="shared" si="121"/>
        <v>0</v>
      </c>
      <c r="K267" s="6">
        <f t="shared" si="121"/>
        <v>68353.3</v>
      </c>
      <c r="L267" s="6">
        <f t="shared" si="122"/>
        <v>68353.3</v>
      </c>
      <c r="M267" s="6">
        <f t="shared" si="121"/>
        <v>0</v>
      </c>
      <c r="N267" s="6">
        <f t="shared" si="121"/>
        <v>68353.3</v>
      </c>
    </row>
    <row r="268" spans="1:14" ht="31.5" outlineLevel="7">
      <c r="A268" s="43" t="s">
        <v>869</v>
      </c>
      <c r="B268" s="43" t="s">
        <v>896</v>
      </c>
      <c r="C268" s="163" t="s">
        <v>600</v>
      </c>
      <c r="D268" s="163"/>
      <c r="E268" s="164" t="s">
        <v>601</v>
      </c>
      <c r="F268" s="6">
        <f t="shared" si="121"/>
        <v>68353.3</v>
      </c>
      <c r="G268" s="171">
        <f t="shared" si="121"/>
        <v>22675.760999999999</v>
      </c>
      <c r="H268" s="171">
        <f t="shared" si="121"/>
        <v>91029.061000000002</v>
      </c>
      <c r="I268" s="6">
        <f t="shared" si="122"/>
        <v>68353.3</v>
      </c>
      <c r="J268" s="6">
        <f t="shared" si="121"/>
        <v>0</v>
      </c>
      <c r="K268" s="6">
        <f t="shared" si="121"/>
        <v>68353.3</v>
      </c>
      <c r="L268" s="6">
        <f t="shared" si="122"/>
        <v>68353.3</v>
      </c>
      <c r="M268" s="6">
        <f t="shared" si="121"/>
        <v>0</v>
      </c>
      <c r="N268" s="6">
        <f t="shared" si="121"/>
        <v>68353.3</v>
      </c>
    </row>
    <row r="269" spans="1:14" ht="31.5" outlineLevel="7">
      <c r="A269" s="44" t="s">
        <v>869</v>
      </c>
      <c r="B269" s="44" t="s">
        <v>896</v>
      </c>
      <c r="C269" s="44" t="s">
        <v>600</v>
      </c>
      <c r="D269" s="44" t="s">
        <v>452</v>
      </c>
      <c r="E269" s="11" t="s">
        <v>453</v>
      </c>
      <c r="F269" s="7">
        <v>68353.3</v>
      </c>
      <c r="G269" s="162">
        <f>18653.53+4022.231</f>
        <v>22675.760999999999</v>
      </c>
      <c r="H269" s="162">
        <f>SUM(F269:G269)</f>
        <v>91029.061000000002</v>
      </c>
      <c r="I269" s="7">
        <v>68353.3</v>
      </c>
      <c r="J269" s="7"/>
      <c r="K269" s="7">
        <f>SUM(I269:J269)</f>
        <v>68353.3</v>
      </c>
      <c r="L269" s="7">
        <v>68353.3</v>
      </c>
      <c r="M269" s="7"/>
      <c r="N269" s="7">
        <f>SUM(L269:M269)</f>
        <v>68353.3</v>
      </c>
    </row>
    <row r="270" spans="1:14" ht="15.75" outlineLevel="1">
      <c r="A270" s="43" t="s">
        <v>869</v>
      </c>
      <c r="B270" s="43" t="s">
        <v>899</v>
      </c>
      <c r="C270" s="43"/>
      <c r="D270" s="43"/>
      <c r="E270" s="10" t="s">
        <v>900</v>
      </c>
      <c r="F270" s="6">
        <f t="shared" ref="F270:N270" si="123">F271+F280</f>
        <v>4468.5</v>
      </c>
      <c r="G270" s="6">
        <f t="shared" si="123"/>
        <v>0</v>
      </c>
      <c r="H270" s="6">
        <f t="shared" si="123"/>
        <v>4468.5</v>
      </c>
      <c r="I270" s="6">
        <f t="shared" si="123"/>
        <v>2968.5</v>
      </c>
      <c r="J270" s="6">
        <f t="shared" si="123"/>
        <v>0</v>
      </c>
      <c r="K270" s="6">
        <f t="shared" si="123"/>
        <v>2968.5</v>
      </c>
      <c r="L270" s="6">
        <f t="shared" si="123"/>
        <v>2968.5</v>
      </c>
      <c r="M270" s="6">
        <f t="shared" si="123"/>
        <v>0</v>
      </c>
      <c r="N270" s="6">
        <f t="shared" si="123"/>
        <v>2968.5</v>
      </c>
    </row>
    <row r="271" spans="1:14" ht="31.5" outlineLevel="2">
      <c r="A271" s="43" t="s">
        <v>869</v>
      </c>
      <c r="B271" s="43" t="s">
        <v>899</v>
      </c>
      <c r="C271" s="43" t="s">
        <v>544</v>
      </c>
      <c r="D271" s="43"/>
      <c r="E271" s="10" t="s">
        <v>545</v>
      </c>
      <c r="F271" s="6">
        <f t="shared" ref="F271:N271" si="124">F276+F272</f>
        <v>3757.5</v>
      </c>
      <c r="G271" s="6">
        <f t="shared" si="124"/>
        <v>0</v>
      </c>
      <c r="H271" s="6">
        <f t="shared" si="124"/>
        <v>3757.5</v>
      </c>
      <c r="I271" s="6">
        <f t="shared" si="124"/>
        <v>2257.5</v>
      </c>
      <c r="J271" s="6">
        <f t="shared" si="124"/>
        <v>0</v>
      </c>
      <c r="K271" s="6">
        <f t="shared" si="124"/>
        <v>2257.5</v>
      </c>
      <c r="L271" s="6">
        <f t="shared" si="124"/>
        <v>2257.5</v>
      </c>
      <c r="M271" s="6">
        <f t="shared" si="124"/>
        <v>0</v>
      </c>
      <c r="N271" s="6">
        <f t="shared" si="124"/>
        <v>2257.5</v>
      </c>
    </row>
    <row r="272" spans="1:14" ht="15.75" outlineLevel="2">
      <c r="A272" s="43" t="s">
        <v>869</v>
      </c>
      <c r="B272" s="43" t="s">
        <v>899</v>
      </c>
      <c r="C272" s="43" t="s">
        <v>546</v>
      </c>
      <c r="D272" s="43"/>
      <c r="E272" s="10" t="s">
        <v>547</v>
      </c>
      <c r="F272" s="6">
        <f>F273</f>
        <v>1500</v>
      </c>
      <c r="G272" s="6">
        <f t="shared" ref="G272:H274" si="125">G273</f>
        <v>0</v>
      </c>
      <c r="H272" s="6">
        <f t="shared" si="125"/>
        <v>1500</v>
      </c>
      <c r="I272" s="6"/>
      <c r="J272" s="6">
        <f t="shared" ref="J272:K274" si="126">J273</f>
        <v>0</v>
      </c>
      <c r="K272" s="6">
        <f t="shared" si="126"/>
        <v>0</v>
      </c>
      <c r="L272" s="6"/>
      <c r="M272" s="6">
        <f t="shared" ref="M272:N274" si="127">M273</f>
        <v>0</v>
      </c>
      <c r="N272" s="6">
        <f t="shared" si="127"/>
        <v>0</v>
      </c>
    </row>
    <row r="273" spans="1:14" ht="31.5" outlineLevel="2">
      <c r="A273" s="43" t="s">
        <v>869</v>
      </c>
      <c r="B273" s="43" t="s">
        <v>899</v>
      </c>
      <c r="C273" s="43" t="s">
        <v>548</v>
      </c>
      <c r="D273" s="43"/>
      <c r="E273" s="10" t="s">
        <v>177</v>
      </c>
      <c r="F273" s="6">
        <f>F274</f>
        <v>1500</v>
      </c>
      <c r="G273" s="6">
        <f t="shared" si="125"/>
        <v>0</v>
      </c>
      <c r="H273" s="6">
        <f t="shared" si="125"/>
        <v>1500</v>
      </c>
      <c r="I273" s="6"/>
      <c r="J273" s="6">
        <f t="shared" si="126"/>
        <v>0</v>
      </c>
      <c r="K273" s="6">
        <f t="shared" si="126"/>
        <v>0</v>
      </c>
      <c r="L273" s="6"/>
      <c r="M273" s="6">
        <f t="shared" si="127"/>
        <v>0</v>
      </c>
      <c r="N273" s="6">
        <f t="shared" si="127"/>
        <v>0</v>
      </c>
    </row>
    <row r="274" spans="1:14" ht="15.75" outlineLevel="2">
      <c r="A274" s="43" t="s">
        <v>869</v>
      </c>
      <c r="B274" s="43" t="s">
        <v>899</v>
      </c>
      <c r="C274" s="43" t="s">
        <v>178</v>
      </c>
      <c r="D274" s="43"/>
      <c r="E274" s="10" t="s">
        <v>306</v>
      </c>
      <c r="F274" s="6">
        <f>F275</f>
        <v>1500</v>
      </c>
      <c r="G274" s="6">
        <f t="shared" si="125"/>
        <v>0</v>
      </c>
      <c r="H274" s="6">
        <f t="shared" si="125"/>
        <v>1500</v>
      </c>
      <c r="I274" s="6"/>
      <c r="J274" s="6">
        <f t="shared" si="126"/>
        <v>0</v>
      </c>
      <c r="K274" s="6">
        <f t="shared" si="126"/>
        <v>0</v>
      </c>
      <c r="L274" s="6"/>
      <c r="M274" s="6">
        <f t="shared" si="127"/>
        <v>0</v>
      </c>
      <c r="N274" s="6">
        <f t="shared" si="127"/>
        <v>0</v>
      </c>
    </row>
    <row r="275" spans="1:14" ht="15.75" outlineLevel="2">
      <c r="A275" s="44" t="s">
        <v>869</v>
      </c>
      <c r="B275" s="44" t="s">
        <v>899</v>
      </c>
      <c r="C275" s="44" t="s">
        <v>178</v>
      </c>
      <c r="D275" s="44" t="s">
        <v>394</v>
      </c>
      <c r="E275" s="11" t="s">
        <v>395</v>
      </c>
      <c r="F275" s="7">
        <v>1500</v>
      </c>
      <c r="G275" s="7"/>
      <c r="H275" s="7">
        <f>SUM(F275:G275)</f>
        <v>1500</v>
      </c>
      <c r="I275" s="7"/>
      <c r="J275" s="7"/>
      <c r="K275" s="7">
        <f>SUM(I275:J275)</f>
        <v>0</v>
      </c>
      <c r="L275" s="7"/>
      <c r="M275" s="7"/>
      <c r="N275" s="7">
        <f>SUM(L275:M275)</f>
        <v>0</v>
      </c>
    </row>
    <row r="276" spans="1:14" ht="15.75" outlineLevel="3">
      <c r="A276" s="43" t="s">
        <v>869</v>
      </c>
      <c r="B276" s="43" t="s">
        <v>899</v>
      </c>
      <c r="C276" s="43" t="s">
        <v>546</v>
      </c>
      <c r="D276" s="43"/>
      <c r="E276" s="10" t="s">
        <v>547</v>
      </c>
      <c r="F276" s="6">
        <f>F277</f>
        <v>2257.5</v>
      </c>
      <c r="G276" s="6">
        <f t="shared" ref="G276:H278" si="128">G277</f>
        <v>0</v>
      </c>
      <c r="H276" s="6">
        <f t="shared" si="128"/>
        <v>2257.5</v>
      </c>
      <c r="I276" s="6">
        <f t="shared" ref="I276:N276" si="129">I277</f>
        <v>2257.5</v>
      </c>
      <c r="J276" s="6">
        <f t="shared" si="129"/>
        <v>0</v>
      </c>
      <c r="K276" s="6">
        <f t="shared" si="129"/>
        <v>2257.5</v>
      </c>
      <c r="L276" s="6">
        <f t="shared" si="129"/>
        <v>2257.5</v>
      </c>
      <c r="M276" s="6">
        <f t="shared" si="129"/>
        <v>0</v>
      </c>
      <c r="N276" s="6">
        <f t="shared" si="129"/>
        <v>2257.5</v>
      </c>
    </row>
    <row r="277" spans="1:14" s="57" customFormat="1" ht="15.75" customHeight="1" outlineLevel="7">
      <c r="A277" s="43" t="s">
        <v>869</v>
      </c>
      <c r="B277" s="43" t="s">
        <v>899</v>
      </c>
      <c r="C277" s="43" t="s">
        <v>58</v>
      </c>
      <c r="D277" s="43"/>
      <c r="E277" s="10" t="s">
        <v>60</v>
      </c>
      <c r="F277" s="6">
        <f>F278</f>
        <v>2257.5</v>
      </c>
      <c r="G277" s="6">
        <f t="shared" si="128"/>
        <v>0</v>
      </c>
      <c r="H277" s="6">
        <f t="shared" si="128"/>
        <v>2257.5</v>
      </c>
      <c r="I277" s="6">
        <f t="shared" ref="I277:L278" si="130">I278</f>
        <v>2257.5</v>
      </c>
      <c r="J277" s="6">
        <f>J278</f>
        <v>0</v>
      </c>
      <c r="K277" s="6">
        <f>K278</f>
        <v>2257.5</v>
      </c>
      <c r="L277" s="6">
        <f t="shared" si="130"/>
        <v>2257.5</v>
      </c>
      <c r="M277" s="6">
        <f>M278</f>
        <v>0</v>
      </c>
      <c r="N277" s="6">
        <f>N278</f>
        <v>2257.5</v>
      </c>
    </row>
    <row r="278" spans="1:14" s="57" customFormat="1" ht="31.5" outlineLevel="7">
      <c r="A278" s="43" t="s">
        <v>869</v>
      </c>
      <c r="B278" s="43" t="s">
        <v>899</v>
      </c>
      <c r="C278" s="43" t="s">
        <v>59</v>
      </c>
      <c r="D278" s="43"/>
      <c r="E278" s="10" t="s">
        <v>61</v>
      </c>
      <c r="F278" s="6">
        <f>F279</f>
        <v>2257.5</v>
      </c>
      <c r="G278" s="6">
        <f t="shared" si="128"/>
        <v>0</v>
      </c>
      <c r="H278" s="6">
        <f t="shared" si="128"/>
        <v>2257.5</v>
      </c>
      <c r="I278" s="6">
        <f t="shared" si="130"/>
        <v>2257.5</v>
      </c>
      <c r="J278" s="6">
        <f>J279</f>
        <v>0</v>
      </c>
      <c r="K278" s="6">
        <f>K279</f>
        <v>2257.5</v>
      </c>
      <c r="L278" s="6">
        <f t="shared" si="130"/>
        <v>2257.5</v>
      </c>
      <c r="M278" s="6">
        <f>M279</f>
        <v>0</v>
      </c>
      <c r="N278" s="6">
        <f>N279</f>
        <v>2257.5</v>
      </c>
    </row>
    <row r="279" spans="1:14" ht="31.5" outlineLevel="7">
      <c r="A279" s="44" t="s">
        <v>869</v>
      </c>
      <c r="B279" s="44" t="s">
        <v>899</v>
      </c>
      <c r="C279" s="44" t="s">
        <v>59</v>
      </c>
      <c r="D279" s="44" t="s">
        <v>452</v>
      </c>
      <c r="E279" s="11" t="s">
        <v>453</v>
      </c>
      <c r="F279" s="7">
        <v>2257.5</v>
      </c>
      <c r="G279" s="7"/>
      <c r="H279" s="7">
        <f>SUM(F279:G279)</f>
        <v>2257.5</v>
      </c>
      <c r="I279" s="7">
        <v>2257.5</v>
      </c>
      <c r="J279" s="7"/>
      <c r="K279" s="7">
        <f>SUM(I279:J279)</f>
        <v>2257.5</v>
      </c>
      <c r="L279" s="7">
        <v>2257.5</v>
      </c>
      <c r="M279" s="7"/>
      <c r="N279" s="7">
        <f>SUM(L279:M279)</f>
        <v>2257.5</v>
      </c>
    </row>
    <row r="280" spans="1:14" ht="15.75" outlineLevel="2">
      <c r="A280" s="43" t="s">
        <v>869</v>
      </c>
      <c r="B280" s="43" t="s">
        <v>899</v>
      </c>
      <c r="C280" s="43" t="s">
        <v>506</v>
      </c>
      <c r="D280" s="43"/>
      <c r="E280" s="10" t="s">
        <v>507</v>
      </c>
      <c r="F280" s="6">
        <f t="shared" ref="F280:N281" si="131">F281</f>
        <v>711</v>
      </c>
      <c r="G280" s="6">
        <f t="shared" si="131"/>
        <v>0</v>
      </c>
      <c r="H280" s="6">
        <f t="shared" si="131"/>
        <v>711</v>
      </c>
      <c r="I280" s="6">
        <f t="shared" si="131"/>
        <v>711</v>
      </c>
      <c r="J280" s="6">
        <f t="shared" si="131"/>
        <v>0</v>
      </c>
      <c r="K280" s="6">
        <f t="shared" si="131"/>
        <v>711</v>
      </c>
      <c r="L280" s="6">
        <f>L281</f>
        <v>711</v>
      </c>
      <c r="M280" s="6">
        <f t="shared" si="131"/>
        <v>0</v>
      </c>
      <c r="N280" s="6">
        <f t="shared" si="131"/>
        <v>711</v>
      </c>
    </row>
    <row r="281" spans="1:14" ht="31.5" outlineLevel="3">
      <c r="A281" s="43" t="s">
        <v>869</v>
      </c>
      <c r="B281" s="43" t="s">
        <v>899</v>
      </c>
      <c r="C281" s="43" t="s">
        <v>549</v>
      </c>
      <c r="D281" s="43"/>
      <c r="E281" s="10" t="s">
        <v>550</v>
      </c>
      <c r="F281" s="6">
        <f t="shared" si="131"/>
        <v>711</v>
      </c>
      <c r="G281" s="6">
        <f t="shared" si="131"/>
        <v>0</v>
      </c>
      <c r="H281" s="6">
        <f t="shared" si="131"/>
        <v>711</v>
      </c>
      <c r="I281" s="6">
        <f t="shared" si="131"/>
        <v>711</v>
      </c>
      <c r="J281" s="6">
        <f t="shared" si="131"/>
        <v>0</v>
      </c>
      <c r="K281" s="6">
        <f t="shared" si="131"/>
        <v>711</v>
      </c>
      <c r="L281" s="6">
        <f>L282</f>
        <v>711</v>
      </c>
      <c r="M281" s="6">
        <f t="shared" si="131"/>
        <v>0</v>
      </c>
      <c r="N281" s="6">
        <f t="shared" si="131"/>
        <v>711</v>
      </c>
    </row>
    <row r="282" spans="1:14" ht="15.75" outlineLevel="4">
      <c r="A282" s="43" t="s">
        <v>869</v>
      </c>
      <c r="B282" s="43" t="s">
        <v>899</v>
      </c>
      <c r="C282" s="43" t="s">
        <v>551</v>
      </c>
      <c r="D282" s="43"/>
      <c r="E282" s="10" t="s">
        <v>832</v>
      </c>
      <c r="F282" s="6">
        <f t="shared" ref="F282:N283" si="132">F283</f>
        <v>711</v>
      </c>
      <c r="G282" s="6">
        <f t="shared" si="132"/>
        <v>0</v>
      </c>
      <c r="H282" s="6">
        <f t="shared" si="132"/>
        <v>711</v>
      </c>
      <c r="I282" s="6">
        <f>I283</f>
        <v>711</v>
      </c>
      <c r="J282" s="6">
        <f t="shared" si="132"/>
        <v>0</v>
      </c>
      <c r="K282" s="6">
        <f t="shared" si="132"/>
        <v>711</v>
      </c>
      <c r="L282" s="6">
        <f>L283</f>
        <v>711</v>
      </c>
      <c r="M282" s="6">
        <f t="shared" si="132"/>
        <v>0</v>
      </c>
      <c r="N282" s="6">
        <f t="shared" si="132"/>
        <v>711</v>
      </c>
    </row>
    <row r="283" spans="1:14" ht="15.75" outlineLevel="7">
      <c r="A283" s="43" t="s">
        <v>869</v>
      </c>
      <c r="B283" s="43" t="s">
        <v>899</v>
      </c>
      <c r="C283" s="43" t="s">
        <v>831</v>
      </c>
      <c r="D283" s="43"/>
      <c r="E283" s="10" t="s">
        <v>552</v>
      </c>
      <c r="F283" s="6">
        <f t="shared" si="132"/>
        <v>711</v>
      </c>
      <c r="G283" s="6">
        <f t="shared" si="132"/>
        <v>0</v>
      </c>
      <c r="H283" s="6">
        <f t="shared" si="132"/>
        <v>711</v>
      </c>
      <c r="I283" s="6">
        <f>I284</f>
        <v>711</v>
      </c>
      <c r="J283" s="6">
        <f t="shared" si="132"/>
        <v>0</v>
      </c>
      <c r="K283" s="6">
        <f t="shared" si="132"/>
        <v>711</v>
      </c>
      <c r="L283" s="6">
        <f>L284</f>
        <v>711</v>
      </c>
      <c r="M283" s="6">
        <f t="shared" si="132"/>
        <v>0</v>
      </c>
      <c r="N283" s="6">
        <f t="shared" si="132"/>
        <v>711</v>
      </c>
    </row>
    <row r="284" spans="1:14" ht="15.75" outlineLevel="7">
      <c r="A284" s="44" t="s">
        <v>869</v>
      </c>
      <c r="B284" s="44" t="s">
        <v>899</v>
      </c>
      <c r="C284" s="44" t="s">
        <v>831</v>
      </c>
      <c r="D284" s="44" t="s">
        <v>402</v>
      </c>
      <c r="E284" s="11" t="s">
        <v>403</v>
      </c>
      <c r="F284" s="7">
        <v>711</v>
      </c>
      <c r="G284" s="7"/>
      <c r="H284" s="7">
        <f>SUM(F284:G284)</f>
        <v>711</v>
      </c>
      <c r="I284" s="7">
        <v>711</v>
      </c>
      <c r="J284" s="7"/>
      <c r="K284" s="7">
        <f>SUM(I284:J284)</f>
        <v>711</v>
      </c>
      <c r="L284" s="7">
        <v>711</v>
      </c>
      <c r="M284" s="7"/>
      <c r="N284" s="7">
        <f>SUM(L284:M284)</f>
        <v>711</v>
      </c>
    </row>
    <row r="285" spans="1:14" ht="15.75" outlineLevel="7">
      <c r="A285" s="43" t="s">
        <v>869</v>
      </c>
      <c r="B285" s="43" t="s">
        <v>901</v>
      </c>
      <c r="C285" s="44"/>
      <c r="D285" s="44"/>
      <c r="E285" s="51" t="s">
        <v>902</v>
      </c>
      <c r="F285" s="6">
        <f t="shared" ref="F285:N285" si="133">F286+F311+F342+F407</f>
        <v>676355.01231999998</v>
      </c>
      <c r="G285" s="6">
        <f t="shared" si="133"/>
        <v>6035.8930699999992</v>
      </c>
      <c r="H285" s="6">
        <f t="shared" si="133"/>
        <v>682390.90538999997</v>
      </c>
      <c r="I285" s="6">
        <f t="shared" si="133"/>
        <v>290476.97904999997</v>
      </c>
      <c r="J285" s="6">
        <f t="shared" si="133"/>
        <v>49.067820000000012</v>
      </c>
      <c r="K285" s="6">
        <f t="shared" si="133"/>
        <v>290526.04686999996</v>
      </c>
      <c r="L285" s="6">
        <f t="shared" si="133"/>
        <v>269722.98056</v>
      </c>
      <c r="M285" s="6">
        <f t="shared" si="133"/>
        <v>59.833910000000003</v>
      </c>
      <c r="N285" s="6">
        <f t="shared" si="133"/>
        <v>269782.81446999998</v>
      </c>
    </row>
    <row r="286" spans="1:14" ht="15.75" outlineLevel="1">
      <c r="A286" s="43" t="s">
        <v>869</v>
      </c>
      <c r="B286" s="43" t="s">
        <v>903</v>
      </c>
      <c r="C286" s="43"/>
      <c r="D286" s="43"/>
      <c r="E286" s="10" t="s">
        <v>904</v>
      </c>
      <c r="F286" s="6">
        <f t="shared" ref="F286:N286" si="134">F287</f>
        <v>107816.63490999999</v>
      </c>
      <c r="G286" s="6">
        <f t="shared" si="134"/>
        <v>-904.3</v>
      </c>
      <c r="H286" s="6">
        <f t="shared" si="134"/>
        <v>106912.33490999999</v>
      </c>
      <c r="I286" s="6">
        <f t="shared" si="134"/>
        <v>18170.64</v>
      </c>
      <c r="J286" s="6">
        <f t="shared" si="134"/>
        <v>0</v>
      </c>
      <c r="K286" s="6">
        <f t="shared" si="134"/>
        <v>18170.64</v>
      </c>
      <c r="L286" s="6">
        <f t="shared" si="134"/>
        <v>9170.64</v>
      </c>
      <c r="M286" s="6">
        <f t="shared" si="134"/>
        <v>0</v>
      </c>
      <c r="N286" s="6">
        <f t="shared" si="134"/>
        <v>9170.64</v>
      </c>
    </row>
    <row r="287" spans="1:14" ht="31.5" outlineLevel="2">
      <c r="A287" s="43" t="s">
        <v>869</v>
      </c>
      <c r="B287" s="43" t="s">
        <v>903</v>
      </c>
      <c r="C287" s="43" t="s">
        <v>518</v>
      </c>
      <c r="D287" s="43"/>
      <c r="E287" s="10" t="s">
        <v>519</v>
      </c>
      <c r="F287" s="6">
        <f t="shared" ref="F287:L287" si="135">F288+F292</f>
        <v>107816.63490999999</v>
      </c>
      <c r="G287" s="6">
        <f>G288+G292</f>
        <v>-904.3</v>
      </c>
      <c r="H287" s="6">
        <f>H288+H292</f>
        <v>106912.33490999999</v>
      </c>
      <c r="I287" s="6">
        <f t="shared" si="135"/>
        <v>18170.64</v>
      </c>
      <c r="J287" s="6">
        <f t="shared" si="135"/>
        <v>0</v>
      </c>
      <c r="K287" s="6">
        <f t="shared" si="135"/>
        <v>18170.64</v>
      </c>
      <c r="L287" s="6">
        <f t="shared" si="135"/>
        <v>9170.64</v>
      </c>
      <c r="M287" s="6">
        <f>M288+M292</f>
        <v>0</v>
      </c>
      <c r="N287" s="6">
        <f>N288+N292</f>
        <v>9170.64</v>
      </c>
    </row>
    <row r="288" spans="1:14" ht="15.75" outlineLevel="3">
      <c r="A288" s="43" t="s">
        <v>869</v>
      </c>
      <c r="B288" s="43" t="s">
        <v>903</v>
      </c>
      <c r="C288" s="43" t="s">
        <v>520</v>
      </c>
      <c r="D288" s="43"/>
      <c r="E288" s="10" t="s">
        <v>893</v>
      </c>
      <c r="F288" s="6">
        <f t="shared" ref="F288:N290" si="136">F289</f>
        <v>20.882000000000001</v>
      </c>
      <c r="G288" s="6">
        <f t="shared" si="136"/>
        <v>0</v>
      </c>
      <c r="H288" s="6">
        <f t="shared" si="136"/>
        <v>20.882000000000001</v>
      </c>
      <c r="I288" s="6"/>
      <c r="J288" s="6">
        <f t="shared" si="136"/>
        <v>0</v>
      </c>
      <c r="K288" s="6">
        <f t="shared" si="136"/>
        <v>0</v>
      </c>
      <c r="L288" s="6"/>
      <c r="M288" s="6">
        <f t="shared" si="136"/>
        <v>0</v>
      </c>
      <c r="N288" s="6">
        <f t="shared" si="136"/>
        <v>0</v>
      </c>
    </row>
    <row r="289" spans="1:14" ht="31.5" outlineLevel="4">
      <c r="A289" s="43" t="s">
        <v>869</v>
      </c>
      <c r="B289" s="43" t="s">
        <v>903</v>
      </c>
      <c r="C289" s="43" t="s">
        <v>553</v>
      </c>
      <c r="D289" s="43"/>
      <c r="E289" s="10" t="s">
        <v>554</v>
      </c>
      <c r="F289" s="6">
        <f t="shared" si="136"/>
        <v>20.882000000000001</v>
      </c>
      <c r="G289" s="6">
        <f t="shared" si="136"/>
        <v>0</v>
      </c>
      <c r="H289" s="6">
        <f t="shared" si="136"/>
        <v>20.882000000000001</v>
      </c>
      <c r="I289" s="6"/>
      <c r="J289" s="6">
        <f t="shared" si="136"/>
        <v>0</v>
      </c>
      <c r="K289" s="6">
        <f t="shared" si="136"/>
        <v>0</v>
      </c>
      <c r="L289" s="6"/>
      <c r="M289" s="6">
        <f t="shared" si="136"/>
        <v>0</v>
      </c>
      <c r="N289" s="6">
        <f t="shared" si="136"/>
        <v>0</v>
      </c>
    </row>
    <row r="290" spans="1:14" ht="30.75" customHeight="1" outlineLevel="5">
      <c r="A290" s="43" t="s">
        <v>869</v>
      </c>
      <c r="B290" s="43" t="s">
        <v>903</v>
      </c>
      <c r="C290" s="43" t="s">
        <v>555</v>
      </c>
      <c r="D290" s="43"/>
      <c r="E290" s="10" t="s">
        <v>796</v>
      </c>
      <c r="F290" s="6">
        <f t="shared" si="136"/>
        <v>20.882000000000001</v>
      </c>
      <c r="G290" s="6">
        <f t="shared" si="136"/>
        <v>0</v>
      </c>
      <c r="H290" s="6">
        <f t="shared" si="136"/>
        <v>20.882000000000001</v>
      </c>
      <c r="I290" s="6"/>
      <c r="J290" s="6">
        <f t="shared" si="136"/>
        <v>0</v>
      </c>
      <c r="K290" s="6">
        <f t="shared" si="136"/>
        <v>0</v>
      </c>
      <c r="L290" s="6"/>
      <c r="M290" s="6">
        <f t="shared" si="136"/>
        <v>0</v>
      </c>
      <c r="N290" s="6">
        <f t="shared" si="136"/>
        <v>0</v>
      </c>
    </row>
    <row r="291" spans="1:14" ht="31.5" outlineLevel="7">
      <c r="A291" s="44" t="s">
        <v>869</v>
      </c>
      <c r="B291" s="44" t="s">
        <v>903</v>
      </c>
      <c r="C291" s="44" t="s">
        <v>555</v>
      </c>
      <c r="D291" s="44" t="s">
        <v>452</v>
      </c>
      <c r="E291" s="11" t="s">
        <v>453</v>
      </c>
      <c r="F291" s="7">
        <v>20.882000000000001</v>
      </c>
      <c r="G291" s="7"/>
      <c r="H291" s="7">
        <f>SUM(F291:G291)</f>
        <v>20.882000000000001</v>
      </c>
      <c r="I291" s="7"/>
      <c r="J291" s="7"/>
      <c r="K291" s="7">
        <f>SUM(I291:J291)</f>
        <v>0</v>
      </c>
      <c r="L291" s="7"/>
      <c r="M291" s="7"/>
      <c r="N291" s="7">
        <f>SUM(L291:M291)</f>
        <v>0</v>
      </c>
    </row>
    <row r="292" spans="1:14" ht="31.5" outlineLevel="3">
      <c r="A292" s="43" t="s">
        <v>869</v>
      </c>
      <c r="B292" s="43" t="s">
        <v>903</v>
      </c>
      <c r="C292" s="43" t="s">
        <v>556</v>
      </c>
      <c r="D292" s="43"/>
      <c r="E292" s="10" t="s">
        <v>557</v>
      </c>
      <c r="F292" s="6">
        <f t="shared" ref="F292:N292" si="137">F293+F306</f>
        <v>107795.75291</v>
      </c>
      <c r="G292" s="6">
        <f t="shared" si="137"/>
        <v>-904.3</v>
      </c>
      <c r="H292" s="6">
        <f t="shared" si="137"/>
        <v>106891.45290999999</v>
      </c>
      <c r="I292" s="6">
        <f t="shared" si="137"/>
        <v>18170.64</v>
      </c>
      <c r="J292" s="6">
        <f t="shared" si="137"/>
        <v>0</v>
      </c>
      <c r="K292" s="6">
        <f t="shared" si="137"/>
        <v>18170.64</v>
      </c>
      <c r="L292" s="6">
        <f t="shared" si="137"/>
        <v>9170.64</v>
      </c>
      <c r="M292" s="6">
        <f t="shared" si="137"/>
        <v>0</v>
      </c>
      <c r="N292" s="6">
        <f t="shared" si="137"/>
        <v>9170.64</v>
      </c>
    </row>
    <row r="293" spans="1:14" ht="15.75" outlineLevel="4">
      <c r="A293" s="43" t="s">
        <v>869</v>
      </c>
      <c r="B293" s="43" t="s">
        <v>903</v>
      </c>
      <c r="C293" s="43" t="s">
        <v>558</v>
      </c>
      <c r="D293" s="43"/>
      <c r="E293" s="10" t="s">
        <v>559</v>
      </c>
      <c r="F293" s="6">
        <f>F294+F297+F300+F302+F304</f>
        <v>35877.14</v>
      </c>
      <c r="G293" s="6">
        <f>G294+G297+G300+G302+G304</f>
        <v>-904.3</v>
      </c>
      <c r="H293" s="6">
        <f>H294+H297+H300+H302+H304</f>
        <v>34972.839999999997</v>
      </c>
      <c r="I293" s="6">
        <f t="shared" ref="I293:N293" si="138">I294+I297+I300+I302+I304</f>
        <v>18170.64</v>
      </c>
      <c r="J293" s="6">
        <f>J294+J297+J300+J302+J304</f>
        <v>0</v>
      </c>
      <c r="K293" s="6">
        <f>K294+K297+K300+K302+K304</f>
        <v>18170.64</v>
      </c>
      <c r="L293" s="6">
        <f t="shared" si="138"/>
        <v>9170.64</v>
      </c>
      <c r="M293" s="6">
        <f t="shared" si="138"/>
        <v>0</v>
      </c>
      <c r="N293" s="6">
        <f t="shared" si="138"/>
        <v>9170.64</v>
      </c>
    </row>
    <row r="294" spans="1:14" ht="31.5" outlineLevel="5">
      <c r="A294" s="43" t="s">
        <v>869</v>
      </c>
      <c r="B294" s="43" t="s">
        <v>903</v>
      </c>
      <c r="C294" s="43" t="s">
        <v>560</v>
      </c>
      <c r="D294" s="43"/>
      <c r="E294" s="10" t="s">
        <v>561</v>
      </c>
      <c r="F294" s="6">
        <f t="shared" ref="F294:N294" si="139">F296+F295</f>
        <v>3187.1</v>
      </c>
      <c r="G294" s="6">
        <f t="shared" si="139"/>
        <v>0</v>
      </c>
      <c r="H294" s="6">
        <f t="shared" si="139"/>
        <v>3187.1</v>
      </c>
      <c r="I294" s="6">
        <f t="shared" si="139"/>
        <v>3187.1</v>
      </c>
      <c r="J294" s="6">
        <f t="shared" si="139"/>
        <v>0</v>
      </c>
      <c r="K294" s="6">
        <f t="shared" si="139"/>
        <v>3187.1</v>
      </c>
      <c r="L294" s="6">
        <f t="shared" si="139"/>
        <v>3187.1</v>
      </c>
      <c r="M294" s="6">
        <f t="shared" si="139"/>
        <v>0</v>
      </c>
      <c r="N294" s="6">
        <f t="shared" si="139"/>
        <v>3187.1</v>
      </c>
    </row>
    <row r="295" spans="1:14" ht="15.75" outlineLevel="5">
      <c r="A295" s="44" t="s">
        <v>869</v>
      </c>
      <c r="B295" s="44" t="s">
        <v>903</v>
      </c>
      <c r="C295" s="44" t="s">
        <v>560</v>
      </c>
      <c r="D295" s="44" t="s">
        <v>394</v>
      </c>
      <c r="E295" s="11" t="s">
        <v>395</v>
      </c>
      <c r="F295" s="7">
        <v>300</v>
      </c>
      <c r="G295" s="7"/>
      <c r="H295" s="7">
        <f>SUM(F295:G295)</f>
        <v>300</v>
      </c>
      <c r="I295" s="7">
        <v>300</v>
      </c>
      <c r="J295" s="7"/>
      <c r="K295" s="7">
        <f>SUM(I295:J295)</f>
        <v>300</v>
      </c>
      <c r="L295" s="7">
        <v>300</v>
      </c>
      <c r="M295" s="7"/>
      <c r="N295" s="7">
        <f>SUM(L295:M295)</f>
        <v>300</v>
      </c>
    </row>
    <row r="296" spans="1:14" ht="15.75" outlineLevel="7">
      <c r="A296" s="44" t="s">
        <v>869</v>
      </c>
      <c r="B296" s="44" t="s">
        <v>903</v>
      </c>
      <c r="C296" s="44" t="s">
        <v>560</v>
      </c>
      <c r="D296" s="44" t="s">
        <v>402</v>
      </c>
      <c r="E296" s="11" t="s">
        <v>403</v>
      </c>
      <c r="F296" s="7">
        <v>2887.1</v>
      </c>
      <c r="G296" s="7"/>
      <c r="H296" s="7">
        <f>SUM(F296:G296)</f>
        <v>2887.1</v>
      </c>
      <c r="I296" s="7">
        <v>2887.1</v>
      </c>
      <c r="J296" s="7"/>
      <c r="K296" s="7">
        <f>SUM(I296:J296)</f>
        <v>2887.1</v>
      </c>
      <c r="L296" s="7">
        <v>2887.1</v>
      </c>
      <c r="M296" s="7"/>
      <c r="N296" s="7">
        <f>SUM(L296:M296)</f>
        <v>2887.1</v>
      </c>
    </row>
    <row r="297" spans="1:14" ht="15.75" outlineLevel="5">
      <c r="A297" s="43" t="s">
        <v>869</v>
      </c>
      <c r="B297" s="43" t="s">
        <v>903</v>
      </c>
      <c r="C297" s="43" t="s">
        <v>562</v>
      </c>
      <c r="D297" s="43"/>
      <c r="E297" s="10" t="s">
        <v>824</v>
      </c>
      <c r="F297" s="6">
        <f t="shared" ref="F297:L297" si="140">F298+F299</f>
        <v>12483.54</v>
      </c>
      <c r="G297" s="6">
        <f>G298+G299</f>
        <v>0</v>
      </c>
      <c r="H297" s="6">
        <f>H298+H299</f>
        <v>12483.54</v>
      </c>
      <c r="I297" s="6">
        <f t="shared" si="140"/>
        <v>13483.54</v>
      </c>
      <c r="J297" s="6">
        <f t="shared" si="140"/>
        <v>0</v>
      </c>
      <c r="K297" s="6">
        <f t="shared" si="140"/>
        <v>13483.54</v>
      </c>
      <c r="L297" s="6">
        <f t="shared" si="140"/>
        <v>4483.54</v>
      </c>
      <c r="M297" s="6">
        <f>M298+M299</f>
        <v>0</v>
      </c>
      <c r="N297" s="6">
        <f>N298+N299</f>
        <v>4483.54</v>
      </c>
    </row>
    <row r="298" spans="1:14" ht="15.75" outlineLevel="7">
      <c r="A298" s="44" t="s">
        <v>869</v>
      </c>
      <c r="B298" s="44" t="s">
        <v>903</v>
      </c>
      <c r="C298" s="44" t="s">
        <v>562</v>
      </c>
      <c r="D298" s="44" t="s">
        <v>394</v>
      </c>
      <c r="E298" s="11" t="s">
        <v>395</v>
      </c>
      <c r="F298" s="7">
        <v>1550</v>
      </c>
      <c r="G298" s="7"/>
      <c r="H298" s="7">
        <f>SUM(F298:G298)</f>
        <v>1550</v>
      </c>
      <c r="I298" s="7">
        <v>1550</v>
      </c>
      <c r="J298" s="7"/>
      <c r="K298" s="7">
        <f>SUM(I298:J298)</f>
        <v>1550</v>
      </c>
      <c r="L298" s="7">
        <v>1550</v>
      </c>
      <c r="M298" s="7"/>
      <c r="N298" s="7">
        <f>SUM(L298:M298)</f>
        <v>1550</v>
      </c>
    </row>
    <row r="299" spans="1:14" ht="31.5" outlineLevel="7">
      <c r="A299" s="44" t="s">
        <v>869</v>
      </c>
      <c r="B299" s="44" t="s">
        <v>903</v>
      </c>
      <c r="C299" s="44" t="s">
        <v>562</v>
      </c>
      <c r="D299" s="44" t="s">
        <v>452</v>
      </c>
      <c r="E299" s="11" t="s">
        <v>453</v>
      </c>
      <c r="F299" s="7">
        <v>10933.54</v>
      </c>
      <c r="G299" s="7"/>
      <c r="H299" s="7">
        <f>SUM(F299:G299)</f>
        <v>10933.54</v>
      </c>
      <c r="I299" s="7">
        <v>11933.54</v>
      </c>
      <c r="J299" s="7"/>
      <c r="K299" s="7">
        <f>SUM(I299:J299)</f>
        <v>11933.54</v>
      </c>
      <c r="L299" s="7">
        <v>2933.54</v>
      </c>
      <c r="M299" s="7"/>
      <c r="N299" s="7">
        <f>SUM(L299:M299)</f>
        <v>2933.54</v>
      </c>
    </row>
    <row r="300" spans="1:14" ht="15.75" outlineLevel="5">
      <c r="A300" s="43" t="s">
        <v>869</v>
      </c>
      <c r="B300" s="43" t="s">
        <v>903</v>
      </c>
      <c r="C300" s="43" t="s">
        <v>563</v>
      </c>
      <c r="D300" s="43"/>
      <c r="E300" s="10" t="s">
        <v>829</v>
      </c>
      <c r="F300" s="6">
        <f t="shared" ref="F300:N300" si="141">F301</f>
        <v>1500</v>
      </c>
      <c r="G300" s="6">
        <f t="shared" si="141"/>
        <v>0</v>
      </c>
      <c r="H300" s="6">
        <f t="shared" si="141"/>
        <v>1500</v>
      </c>
      <c r="I300" s="6">
        <f t="shared" si="141"/>
        <v>1500</v>
      </c>
      <c r="J300" s="6">
        <f t="shared" si="141"/>
        <v>0</v>
      </c>
      <c r="K300" s="6">
        <f t="shared" si="141"/>
        <v>1500</v>
      </c>
      <c r="L300" s="6">
        <f t="shared" si="141"/>
        <v>1500</v>
      </c>
      <c r="M300" s="6">
        <f t="shared" si="141"/>
        <v>0</v>
      </c>
      <c r="N300" s="6">
        <f t="shared" si="141"/>
        <v>1500</v>
      </c>
    </row>
    <row r="301" spans="1:14" ht="15.75" outlineLevel="7">
      <c r="A301" s="44" t="s">
        <v>869</v>
      </c>
      <c r="B301" s="44" t="s">
        <v>903</v>
      </c>
      <c r="C301" s="44" t="s">
        <v>563</v>
      </c>
      <c r="D301" s="44" t="s">
        <v>394</v>
      </c>
      <c r="E301" s="11" t="s">
        <v>395</v>
      </c>
      <c r="F301" s="7">
        <v>1500</v>
      </c>
      <c r="G301" s="7"/>
      <c r="H301" s="7">
        <f>SUM(F301:G301)</f>
        <v>1500</v>
      </c>
      <c r="I301" s="7">
        <v>1500</v>
      </c>
      <c r="J301" s="7"/>
      <c r="K301" s="7">
        <f>SUM(I301:J301)</f>
        <v>1500</v>
      </c>
      <c r="L301" s="7">
        <v>1500</v>
      </c>
      <c r="M301" s="7"/>
      <c r="N301" s="7">
        <f>SUM(L301:M301)</f>
        <v>1500</v>
      </c>
    </row>
    <row r="302" spans="1:14" ht="31.5" outlineLevel="7">
      <c r="A302" s="43" t="s">
        <v>869</v>
      </c>
      <c r="B302" s="43" t="s">
        <v>903</v>
      </c>
      <c r="C302" s="43" t="s">
        <v>846</v>
      </c>
      <c r="D302" s="43"/>
      <c r="E302" s="10" t="s">
        <v>963</v>
      </c>
      <c r="F302" s="6">
        <f t="shared" ref="F302:N302" si="142">F303</f>
        <v>2141</v>
      </c>
      <c r="G302" s="6">
        <f t="shared" si="142"/>
        <v>0</v>
      </c>
      <c r="H302" s="6">
        <f t="shared" si="142"/>
        <v>2141</v>
      </c>
      <c r="I302" s="6"/>
      <c r="J302" s="6">
        <f t="shared" si="142"/>
        <v>0</v>
      </c>
      <c r="K302" s="6">
        <f t="shared" si="142"/>
        <v>0</v>
      </c>
      <c r="L302" s="6"/>
      <c r="M302" s="6">
        <f t="shared" si="142"/>
        <v>0</v>
      </c>
      <c r="N302" s="6">
        <f t="shared" si="142"/>
        <v>0</v>
      </c>
    </row>
    <row r="303" spans="1:14" ht="31.5" outlineLevel="7">
      <c r="A303" s="44" t="s">
        <v>869</v>
      </c>
      <c r="B303" s="44" t="s">
        <v>903</v>
      </c>
      <c r="C303" s="44" t="s">
        <v>846</v>
      </c>
      <c r="D303" s="44" t="s">
        <v>452</v>
      </c>
      <c r="E303" s="11" t="s">
        <v>453</v>
      </c>
      <c r="F303" s="7">
        <v>2141</v>
      </c>
      <c r="G303" s="7"/>
      <c r="H303" s="7">
        <f>SUM(F303:G303)</f>
        <v>2141</v>
      </c>
      <c r="I303" s="7"/>
      <c r="J303" s="7"/>
      <c r="K303" s="7">
        <f>SUM(I303:J303)</f>
        <v>0</v>
      </c>
      <c r="L303" s="7"/>
      <c r="M303" s="7"/>
      <c r="N303" s="7">
        <f>SUM(L303:M303)</f>
        <v>0</v>
      </c>
    </row>
    <row r="304" spans="1:14" ht="67.5" customHeight="1" outlineLevel="7">
      <c r="A304" s="43" t="s">
        <v>869</v>
      </c>
      <c r="B304" s="43" t="s">
        <v>903</v>
      </c>
      <c r="C304" s="163" t="s">
        <v>309</v>
      </c>
      <c r="D304" s="163"/>
      <c r="E304" s="166" t="s">
        <v>310</v>
      </c>
      <c r="F304" s="6">
        <f t="shared" ref="F304:N304" si="143">F305</f>
        <v>16565.5</v>
      </c>
      <c r="G304" s="171">
        <f t="shared" si="143"/>
        <v>-904.3</v>
      </c>
      <c r="H304" s="171">
        <f t="shared" si="143"/>
        <v>15661.2</v>
      </c>
      <c r="I304" s="6"/>
      <c r="J304" s="6">
        <f t="shared" si="143"/>
        <v>0</v>
      </c>
      <c r="K304" s="6">
        <f t="shared" si="143"/>
        <v>0</v>
      </c>
      <c r="L304" s="6">
        <f t="shared" si="143"/>
        <v>0</v>
      </c>
      <c r="M304" s="6">
        <f t="shared" si="143"/>
        <v>0</v>
      </c>
      <c r="N304" s="6">
        <f t="shared" si="143"/>
        <v>0</v>
      </c>
    </row>
    <row r="305" spans="1:14" ht="15.75" outlineLevel="7">
      <c r="A305" s="44" t="s">
        <v>869</v>
      </c>
      <c r="B305" s="44" t="s">
        <v>903</v>
      </c>
      <c r="C305" s="44" t="s">
        <v>309</v>
      </c>
      <c r="D305" s="44" t="s">
        <v>496</v>
      </c>
      <c r="E305" s="11" t="s">
        <v>497</v>
      </c>
      <c r="F305" s="7">
        <v>16565.5</v>
      </c>
      <c r="G305" s="162">
        <v>-904.3</v>
      </c>
      <c r="H305" s="162">
        <f>SUM(F305:G305)</f>
        <v>15661.2</v>
      </c>
      <c r="I305" s="7"/>
      <c r="J305" s="7"/>
      <c r="K305" s="7">
        <f>SUM(I305:J305)</f>
        <v>0</v>
      </c>
      <c r="L305" s="7"/>
      <c r="M305" s="7"/>
      <c r="N305" s="7">
        <f>SUM(L305:M305)</f>
        <v>0</v>
      </c>
    </row>
    <row r="306" spans="1:14" ht="31.5" outlineLevel="4">
      <c r="A306" s="43" t="s">
        <v>869</v>
      </c>
      <c r="B306" s="43" t="s">
        <v>903</v>
      </c>
      <c r="C306" s="43" t="s">
        <v>564</v>
      </c>
      <c r="D306" s="43"/>
      <c r="E306" s="10" t="s">
        <v>565</v>
      </c>
      <c r="F306" s="6">
        <f>F307+F309</f>
        <v>71918.612909999996</v>
      </c>
      <c r="G306" s="6">
        <f>G307+G309</f>
        <v>0</v>
      </c>
      <c r="H306" s="6">
        <f>H307+H309</f>
        <v>71918.612909999996</v>
      </c>
      <c r="I306" s="6"/>
      <c r="J306" s="6">
        <f>J307+J309</f>
        <v>0</v>
      </c>
      <c r="K306" s="6">
        <f>K307+K309</f>
        <v>0</v>
      </c>
      <c r="L306" s="6"/>
      <c r="M306" s="6">
        <f>M307+M309</f>
        <v>0</v>
      </c>
      <c r="N306" s="6">
        <f>N307+N309</f>
        <v>0</v>
      </c>
    </row>
    <row r="307" spans="1:14" ht="15.75" outlineLevel="5">
      <c r="A307" s="43" t="s">
        <v>869</v>
      </c>
      <c r="B307" s="43" t="s">
        <v>903</v>
      </c>
      <c r="C307" s="43" t="s">
        <v>566</v>
      </c>
      <c r="D307" s="43"/>
      <c r="E307" s="10" t="s">
        <v>567</v>
      </c>
      <c r="F307" s="6">
        <f t="shared" ref="F307:N307" si="144">F308</f>
        <v>49283.281690000003</v>
      </c>
      <c r="G307" s="6">
        <f t="shared" si="144"/>
        <v>0</v>
      </c>
      <c r="H307" s="6">
        <f t="shared" si="144"/>
        <v>49283.281690000003</v>
      </c>
      <c r="I307" s="6"/>
      <c r="J307" s="6">
        <f t="shared" si="144"/>
        <v>0</v>
      </c>
      <c r="K307" s="6">
        <f t="shared" si="144"/>
        <v>0</v>
      </c>
      <c r="L307" s="6"/>
      <c r="M307" s="6">
        <f t="shared" si="144"/>
        <v>0</v>
      </c>
      <c r="N307" s="6">
        <f t="shared" si="144"/>
        <v>0</v>
      </c>
    </row>
    <row r="308" spans="1:14" ht="15.75" outlineLevel="7">
      <c r="A308" s="44" t="s">
        <v>869</v>
      </c>
      <c r="B308" s="44" t="s">
        <v>903</v>
      </c>
      <c r="C308" s="44" t="s">
        <v>566</v>
      </c>
      <c r="D308" s="44" t="s">
        <v>496</v>
      </c>
      <c r="E308" s="11" t="s">
        <v>497</v>
      </c>
      <c r="F308" s="7">
        <v>49283.281690000003</v>
      </c>
      <c r="G308" s="7"/>
      <c r="H308" s="7">
        <f>SUM(F308:G308)</f>
        <v>49283.281690000003</v>
      </c>
      <c r="I308" s="7"/>
      <c r="J308" s="7"/>
      <c r="K308" s="7">
        <f>SUM(I308:J308)</f>
        <v>0</v>
      </c>
      <c r="L308" s="7"/>
      <c r="M308" s="7"/>
      <c r="N308" s="7">
        <f>SUM(L308:M308)</f>
        <v>0</v>
      </c>
    </row>
    <row r="309" spans="1:14" ht="31.5" outlineLevel="5">
      <c r="A309" s="43" t="s">
        <v>869</v>
      </c>
      <c r="B309" s="43" t="s">
        <v>903</v>
      </c>
      <c r="C309" s="43" t="s">
        <v>568</v>
      </c>
      <c r="D309" s="43"/>
      <c r="E309" s="10" t="s">
        <v>569</v>
      </c>
      <c r="F309" s="6">
        <f t="shared" ref="F309:N309" si="145">F310</f>
        <v>22635.33122</v>
      </c>
      <c r="G309" s="6">
        <f t="shared" si="145"/>
        <v>0</v>
      </c>
      <c r="H309" s="6">
        <f t="shared" si="145"/>
        <v>22635.33122</v>
      </c>
      <c r="I309" s="6"/>
      <c r="J309" s="6">
        <f t="shared" si="145"/>
        <v>0</v>
      </c>
      <c r="K309" s="6">
        <f t="shared" si="145"/>
        <v>0</v>
      </c>
      <c r="L309" s="6"/>
      <c r="M309" s="6">
        <f t="shared" si="145"/>
        <v>0</v>
      </c>
      <c r="N309" s="6">
        <f t="shared" si="145"/>
        <v>0</v>
      </c>
    </row>
    <row r="310" spans="1:14" ht="15.75" outlineLevel="7">
      <c r="A310" s="44" t="s">
        <v>869</v>
      </c>
      <c r="B310" s="44" t="s">
        <v>903</v>
      </c>
      <c r="C310" s="44" t="s">
        <v>568</v>
      </c>
      <c r="D310" s="44" t="s">
        <v>496</v>
      </c>
      <c r="E310" s="11" t="s">
        <v>497</v>
      </c>
      <c r="F310" s="7">
        <v>22635.33122</v>
      </c>
      <c r="G310" s="7"/>
      <c r="H310" s="7">
        <f>SUM(F310:G310)</f>
        <v>22635.33122</v>
      </c>
      <c r="I310" s="7"/>
      <c r="J310" s="7"/>
      <c r="K310" s="7">
        <f>SUM(I310:J310)</f>
        <v>0</v>
      </c>
      <c r="L310" s="7"/>
      <c r="M310" s="7"/>
      <c r="N310" s="7">
        <f>SUM(L310:M310)</f>
        <v>0</v>
      </c>
    </row>
    <row r="311" spans="1:14" ht="15.75" outlineLevel="1">
      <c r="A311" s="43" t="s">
        <v>869</v>
      </c>
      <c r="B311" s="43" t="s">
        <v>905</v>
      </c>
      <c r="C311" s="43"/>
      <c r="D311" s="43"/>
      <c r="E311" s="10" t="s">
        <v>906</v>
      </c>
      <c r="F311" s="6">
        <f t="shared" ref="F311:N312" si="146">F312</f>
        <v>242844.81587999998</v>
      </c>
      <c r="G311" s="6">
        <f t="shared" si="146"/>
        <v>-638.59292000000005</v>
      </c>
      <c r="H311" s="6">
        <f t="shared" si="146"/>
        <v>242206.22295999998</v>
      </c>
      <c r="I311" s="6">
        <f>I312</f>
        <v>16166.36549</v>
      </c>
      <c r="J311" s="6">
        <f t="shared" si="146"/>
        <v>0</v>
      </c>
      <c r="K311" s="6">
        <f t="shared" si="146"/>
        <v>16166.36549</v>
      </c>
      <c r="L311" s="6">
        <f>L312</f>
        <v>7964.2</v>
      </c>
      <c r="M311" s="6">
        <f t="shared" si="146"/>
        <v>0</v>
      </c>
      <c r="N311" s="6">
        <f t="shared" si="146"/>
        <v>7964.2</v>
      </c>
    </row>
    <row r="312" spans="1:14" ht="31.5" outlineLevel="2">
      <c r="A312" s="43" t="s">
        <v>869</v>
      </c>
      <c r="B312" s="43" t="s">
        <v>905</v>
      </c>
      <c r="C312" s="43" t="s">
        <v>518</v>
      </c>
      <c r="D312" s="43"/>
      <c r="E312" s="10" t="s">
        <v>519</v>
      </c>
      <c r="F312" s="6">
        <f t="shared" si="146"/>
        <v>242844.81587999998</v>
      </c>
      <c r="G312" s="6">
        <f t="shared" si="146"/>
        <v>-638.59292000000005</v>
      </c>
      <c r="H312" s="6">
        <f t="shared" si="146"/>
        <v>242206.22295999998</v>
      </c>
      <c r="I312" s="6">
        <f>I313</f>
        <v>16166.36549</v>
      </c>
      <c r="J312" s="6">
        <f t="shared" si="146"/>
        <v>0</v>
      </c>
      <c r="K312" s="6">
        <f t="shared" si="146"/>
        <v>16166.36549</v>
      </c>
      <c r="L312" s="6">
        <f>L313</f>
        <v>7964.2</v>
      </c>
      <c r="M312" s="6">
        <f t="shared" si="146"/>
        <v>0</v>
      </c>
      <c r="N312" s="6">
        <f t="shared" si="146"/>
        <v>7964.2</v>
      </c>
    </row>
    <row r="313" spans="1:14" ht="31.5" outlineLevel="3">
      <c r="A313" s="43" t="s">
        <v>869</v>
      </c>
      <c r="B313" s="43" t="s">
        <v>905</v>
      </c>
      <c r="C313" s="43" t="s">
        <v>572</v>
      </c>
      <c r="D313" s="43"/>
      <c r="E313" s="10" t="s">
        <v>573</v>
      </c>
      <c r="F313" s="6">
        <f t="shared" ref="F313:N313" si="147">F314+F320+F330+F337</f>
        <v>242844.81587999998</v>
      </c>
      <c r="G313" s="6">
        <f t="shared" si="147"/>
        <v>-638.59292000000005</v>
      </c>
      <c r="H313" s="6">
        <f t="shared" si="147"/>
        <v>242206.22295999998</v>
      </c>
      <c r="I313" s="6">
        <f t="shared" si="147"/>
        <v>16166.36549</v>
      </c>
      <c r="J313" s="6">
        <f t="shared" si="147"/>
        <v>0</v>
      </c>
      <c r="K313" s="6">
        <f t="shared" si="147"/>
        <v>16166.36549</v>
      </c>
      <c r="L313" s="6">
        <f t="shared" si="147"/>
        <v>7964.2</v>
      </c>
      <c r="M313" s="6">
        <f t="shared" si="147"/>
        <v>0</v>
      </c>
      <c r="N313" s="6">
        <f t="shared" si="147"/>
        <v>7964.2</v>
      </c>
    </row>
    <row r="314" spans="1:14" ht="31.5" outlineLevel="4">
      <c r="A314" s="43" t="s">
        <v>869</v>
      </c>
      <c r="B314" s="43" t="s">
        <v>905</v>
      </c>
      <c r="C314" s="43" t="s">
        <v>574</v>
      </c>
      <c r="D314" s="43"/>
      <c r="E314" s="10" t="s">
        <v>575</v>
      </c>
      <c r="F314" s="6">
        <f t="shared" ref="F314:N314" si="148">F315+F318</f>
        <v>10427.300000000001</v>
      </c>
      <c r="G314" s="6">
        <f t="shared" si="148"/>
        <v>-638.59292000000005</v>
      </c>
      <c r="H314" s="6">
        <f t="shared" si="148"/>
        <v>9788.7070800000001</v>
      </c>
      <c r="I314" s="6">
        <f t="shared" si="148"/>
        <v>4217.7</v>
      </c>
      <c r="J314" s="6">
        <f t="shared" si="148"/>
        <v>0</v>
      </c>
      <c r="K314" s="6">
        <f t="shared" si="148"/>
        <v>4217.7</v>
      </c>
      <c r="L314" s="6">
        <f t="shared" si="148"/>
        <v>4217.7</v>
      </c>
      <c r="M314" s="6">
        <f t="shared" si="148"/>
        <v>0</v>
      </c>
      <c r="N314" s="6">
        <f t="shared" si="148"/>
        <v>4217.7</v>
      </c>
    </row>
    <row r="315" spans="1:14" ht="47.25" customHeight="1" outlineLevel="5">
      <c r="A315" s="43" t="s">
        <v>869</v>
      </c>
      <c r="B315" s="43" t="s">
        <v>905</v>
      </c>
      <c r="C315" s="163" t="s">
        <v>576</v>
      </c>
      <c r="D315" s="163"/>
      <c r="E315" s="164" t="s">
        <v>577</v>
      </c>
      <c r="F315" s="6">
        <f t="shared" ref="F315:N315" si="149">F317+F316</f>
        <v>8709.6</v>
      </c>
      <c r="G315" s="171">
        <f t="shared" si="149"/>
        <v>-638.59292000000005</v>
      </c>
      <c r="H315" s="171">
        <f t="shared" si="149"/>
        <v>8071.0070800000003</v>
      </c>
      <c r="I315" s="6">
        <f t="shared" si="149"/>
        <v>2500</v>
      </c>
      <c r="J315" s="6">
        <f t="shared" si="149"/>
        <v>0</v>
      </c>
      <c r="K315" s="6">
        <f t="shared" si="149"/>
        <v>2500</v>
      </c>
      <c r="L315" s="6">
        <f t="shared" si="149"/>
        <v>2500</v>
      </c>
      <c r="M315" s="6">
        <f t="shared" si="149"/>
        <v>0</v>
      </c>
      <c r="N315" s="6">
        <f t="shared" si="149"/>
        <v>2500</v>
      </c>
    </row>
    <row r="316" spans="1:14" ht="15.75" outlineLevel="5">
      <c r="A316" s="44" t="s">
        <v>869</v>
      </c>
      <c r="B316" s="44" t="s">
        <v>905</v>
      </c>
      <c r="C316" s="44" t="s">
        <v>576</v>
      </c>
      <c r="D316" s="44" t="s">
        <v>394</v>
      </c>
      <c r="E316" s="11" t="s">
        <v>395</v>
      </c>
      <c r="F316" s="7">
        <v>2500</v>
      </c>
      <c r="G316" s="7"/>
      <c r="H316" s="7">
        <f>SUM(F316:G316)</f>
        <v>2500</v>
      </c>
      <c r="I316" s="7">
        <v>2500</v>
      </c>
      <c r="J316" s="7"/>
      <c r="K316" s="7">
        <f>SUM(I316:J316)</f>
        <v>2500</v>
      </c>
      <c r="L316" s="7">
        <v>2500</v>
      </c>
      <c r="M316" s="7"/>
      <c r="N316" s="7">
        <f>SUM(L316:M316)</f>
        <v>2500</v>
      </c>
    </row>
    <row r="317" spans="1:14" ht="15.75" outlineLevel="7">
      <c r="A317" s="44" t="s">
        <v>869</v>
      </c>
      <c r="B317" s="44" t="s">
        <v>905</v>
      </c>
      <c r="C317" s="44" t="s">
        <v>576</v>
      </c>
      <c r="D317" s="44" t="s">
        <v>402</v>
      </c>
      <c r="E317" s="11" t="s">
        <v>403</v>
      </c>
      <c r="F317" s="7">
        <v>6209.6</v>
      </c>
      <c r="G317" s="162">
        <v>-638.59292000000005</v>
      </c>
      <c r="H317" s="162">
        <f>SUM(F317:G317)</f>
        <v>5571.0070800000003</v>
      </c>
      <c r="I317" s="7"/>
      <c r="J317" s="7"/>
      <c r="K317" s="7">
        <f>SUM(I317:J317)</f>
        <v>0</v>
      </c>
      <c r="L317" s="7"/>
      <c r="M317" s="7"/>
      <c r="N317" s="7">
        <f>SUM(L317:M317)</f>
        <v>0</v>
      </c>
    </row>
    <row r="318" spans="1:14" ht="15.75" outlineLevel="5">
      <c r="A318" s="43" t="s">
        <v>869</v>
      </c>
      <c r="B318" s="43" t="s">
        <v>905</v>
      </c>
      <c r="C318" s="43" t="s">
        <v>578</v>
      </c>
      <c r="D318" s="43"/>
      <c r="E318" s="10" t="s">
        <v>579</v>
      </c>
      <c r="F318" s="6">
        <f t="shared" ref="F318:N318" si="150">F319</f>
        <v>1717.7</v>
      </c>
      <c r="G318" s="6">
        <f t="shared" si="150"/>
        <v>0</v>
      </c>
      <c r="H318" s="6">
        <f t="shared" si="150"/>
        <v>1717.7</v>
      </c>
      <c r="I318" s="6">
        <f t="shared" si="150"/>
        <v>1717.7</v>
      </c>
      <c r="J318" s="6">
        <f t="shared" si="150"/>
        <v>0</v>
      </c>
      <c r="K318" s="6">
        <f t="shared" si="150"/>
        <v>1717.7</v>
      </c>
      <c r="L318" s="6">
        <f t="shared" si="150"/>
        <v>1717.7</v>
      </c>
      <c r="M318" s="6">
        <f t="shared" si="150"/>
        <v>0</v>
      </c>
      <c r="N318" s="6">
        <f t="shared" si="150"/>
        <v>1717.7</v>
      </c>
    </row>
    <row r="319" spans="1:14" ht="31.5" outlineLevel="5">
      <c r="A319" s="44" t="s">
        <v>869</v>
      </c>
      <c r="B319" s="44" t="s">
        <v>905</v>
      </c>
      <c r="C319" s="44" t="s">
        <v>578</v>
      </c>
      <c r="D319" s="44" t="s">
        <v>452</v>
      </c>
      <c r="E319" s="13" t="s">
        <v>809</v>
      </c>
      <c r="F319" s="7">
        <v>1717.7</v>
      </c>
      <c r="G319" s="7"/>
      <c r="H319" s="7">
        <f>SUM(F319:G319)</f>
        <v>1717.7</v>
      </c>
      <c r="I319" s="7">
        <v>1717.7</v>
      </c>
      <c r="J319" s="7"/>
      <c r="K319" s="7">
        <f>SUM(I319:J319)</f>
        <v>1717.7</v>
      </c>
      <c r="L319" s="7">
        <v>1717.7</v>
      </c>
      <c r="M319" s="7"/>
      <c r="N319" s="7">
        <f>SUM(L319:M319)</f>
        <v>1717.7</v>
      </c>
    </row>
    <row r="320" spans="1:14" ht="15.75" outlineLevel="7">
      <c r="A320" s="43" t="s">
        <v>869</v>
      </c>
      <c r="B320" s="43" t="s">
        <v>905</v>
      </c>
      <c r="C320" s="43" t="s">
        <v>815</v>
      </c>
      <c r="D320" s="44"/>
      <c r="E320" s="10" t="s">
        <v>813</v>
      </c>
      <c r="F320" s="6">
        <f t="shared" ref="F320:N320" si="151">F321+F326+F328+F324</f>
        <v>232209.15</v>
      </c>
      <c r="G320" s="6">
        <f t="shared" si="151"/>
        <v>0</v>
      </c>
      <c r="H320" s="6">
        <f t="shared" si="151"/>
        <v>232209.15</v>
      </c>
      <c r="I320" s="6">
        <f t="shared" si="151"/>
        <v>3746.5</v>
      </c>
      <c r="J320" s="6">
        <f t="shared" si="151"/>
        <v>0</v>
      </c>
      <c r="K320" s="6">
        <f t="shared" si="151"/>
        <v>3746.5</v>
      </c>
      <c r="L320" s="6">
        <f t="shared" si="151"/>
        <v>3746.5</v>
      </c>
      <c r="M320" s="6">
        <f t="shared" si="151"/>
        <v>0</v>
      </c>
      <c r="N320" s="6">
        <f t="shared" si="151"/>
        <v>3746.5</v>
      </c>
    </row>
    <row r="321" spans="1:14" s="57" customFormat="1" ht="15.75" outlineLevel="7">
      <c r="A321" s="43" t="s">
        <v>869</v>
      </c>
      <c r="B321" s="43" t="s">
        <v>905</v>
      </c>
      <c r="C321" s="43" t="s">
        <v>816</v>
      </c>
      <c r="D321" s="43"/>
      <c r="E321" s="10" t="s">
        <v>814</v>
      </c>
      <c r="F321" s="6">
        <f t="shared" ref="F321:N321" si="152">F322+F323</f>
        <v>9746.5</v>
      </c>
      <c r="G321" s="6">
        <f t="shared" si="152"/>
        <v>0</v>
      </c>
      <c r="H321" s="6">
        <f t="shared" si="152"/>
        <v>9746.5</v>
      </c>
      <c r="I321" s="6">
        <f t="shared" si="152"/>
        <v>3746.5</v>
      </c>
      <c r="J321" s="6">
        <f t="shared" si="152"/>
        <v>0</v>
      </c>
      <c r="K321" s="6">
        <f t="shared" si="152"/>
        <v>3746.5</v>
      </c>
      <c r="L321" s="6">
        <f t="shared" si="152"/>
        <v>3746.5</v>
      </c>
      <c r="M321" s="6">
        <f t="shared" si="152"/>
        <v>0</v>
      </c>
      <c r="N321" s="6">
        <f t="shared" si="152"/>
        <v>3746.5</v>
      </c>
    </row>
    <row r="322" spans="1:14" ht="31.5" outlineLevel="7">
      <c r="A322" s="44" t="s">
        <v>869</v>
      </c>
      <c r="B322" s="44" t="s">
        <v>905</v>
      </c>
      <c r="C322" s="44" t="s">
        <v>816</v>
      </c>
      <c r="D322" s="44" t="s">
        <v>452</v>
      </c>
      <c r="E322" s="13" t="s">
        <v>809</v>
      </c>
      <c r="F322" s="7">
        <v>7000</v>
      </c>
      <c r="G322" s="7"/>
      <c r="H322" s="7">
        <f>SUM(F322:G322)</f>
        <v>7000</v>
      </c>
      <c r="I322" s="7"/>
      <c r="J322" s="7"/>
      <c r="K322" s="7">
        <f>SUM(I322:J322)</f>
        <v>0</v>
      </c>
      <c r="L322" s="7"/>
      <c r="M322" s="7"/>
      <c r="N322" s="7">
        <f>SUM(L322:M322)</f>
        <v>0</v>
      </c>
    </row>
    <row r="323" spans="1:14" ht="15.75" outlineLevel="7">
      <c r="A323" s="44" t="s">
        <v>869</v>
      </c>
      <c r="B323" s="44" t="s">
        <v>905</v>
      </c>
      <c r="C323" s="44" t="s">
        <v>816</v>
      </c>
      <c r="D323" s="44" t="s">
        <v>402</v>
      </c>
      <c r="E323" s="11" t="s">
        <v>403</v>
      </c>
      <c r="F323" s="7">
        <v>2746.5</v>
      </c>
      <c r="G323" s="7"/>
      <c r="H323" s="7">
        <f>SUM(F323:G323)</f>
        <v>2746.5</v>
      </c>
      <c r="I323" s="7">
        <v>3746.5</v>
      </c>
      <c r="J323" s="7"/>
      <c r="K323" s="7">
        <f>SUM(I323:J323)</f>
        <v>3746.5</v>
      </c>
      <c r="L323" s="7">
        <v>3746.5</v>
      </c>
      <c r="M323" s="7"/>
      <c r="N323" s="7">
        <f>SUM(L323:M323)</f>
        <v>3746.5</v>
      </c>
    </row>
    <row r="324" spans="1:14" s="57" customFormat="1" ht="31.5" outlineLevel="7">
      <c r="A324" s="43" t="s">
        <v>869</v>
      </c>
      <c r="B324" s="43" t="s">
        <v>905</v>
      </c>
      <c r="C324" s="43" t="s">
        <v>149</v>
      </c>
      <c r="D324" s="43"/>
      <c r="E324" s="10" t="s">
        <v>251</v>
      </c>
      <c r="F324" s="6">
        <f>F325</f>
        <v>166847</v>
      </c>
      <c r="G324" s="6">
        <f>G325</f>
        <v>0</v>
      </c>
      <c r="H324" s="6">
        <f>H325</f>
        <v>166847</v>
      </c>
      <c r="I324" s="6"/>
      <c r="J324" s="6">
        <f>J325</f>
        <v>0</v>
      </c>
      <c r="K324" s="6">
        <f>K325</f>
        <v>0</v>
      </c>
      <c r="L324" s="6"/>
      <c r="M324" s="6">
        <f>M325</f>
        <v>0</v>
      </c>
      <c r="N324" s="6">
        <f>N325</f>
        <v>0</v>
      </c>
    </row>
    <row r="325" spans="1:14" ht="31.5" outlineLevel="7">
      <c r="A325" s="44" t="s">
        <v>869</v>
      </c>
      <c r="B325" s="44" t="s">
        <v>905</v>
      </c>
      <c r="C325" s="44" t="s">
        <v>149</v>
      </c>
      <c r="D325" s="44" t="s">
        <v>402</v>
      </c>
      <c r="E325" s="13" t="s">
        <v>809</v>
      </c>
      <c r="F325" s="7">
        <v>166847</v>
      </c>
      <c r="G325" s="7"/>
      <c r="H325" s="7">
        <f>SUM(F325:G325)</f>
        <v>166847</v>
      </c>
      <c r="I325" s="7"/>
      <c r="J325" s="7"/>
      <c r="K325" s="7">
        <f>SUM(I325:J325)</f>
        <v>0</v>
      </c>
      <c r="L325" s="7"/>
      <c r="M325" s="7"/>
      <c r="N325" s="7">
        <f>SUM(L325:M325)</f>
        <v>0</v>
      </c>
    </row>
    <row r="326" spans="1:14" s="57" customFormat="1" ht="31.5" outlineLevel="7">
      <c r="A326" s="43" t="s">
        <v>869</v>
      </c>
      <c r="B326" s="43" t="s">
        <v>905</v>
      </c>
      <c r="C326" s="43" t="s">
        <v>148</v>
      </c>
      <c r="D326" s="43"/>
      <c r="E326" s="10" t="s">
        <v>62</v>
      </c>
      <c r="F326" s="6">
        <f>F327</f>
        <v>18520</v>
      </c>
      <c r="G326" s="6">
        <f>G327</f>
        <v>0</v>
      </c>
      <c r="H326" s="6">
        <f>H327</f>
        <v>18520</v>
      </c>
      <c r="I326" s="6"/>
      <c r="J326" s="6">
        <f>J327</f>
        <v>0</v>
      </c>
      <c r="K326" s="6">
        <f>K327</f>
        <v>0</v>
      </c>
      <c r="L326" s="6"/>
      <c r="M326" s="6">
        <f>M327</f>
        <v>0</v>
      </c>
      <c r="N326" s="6">
        <f>N327</f>
        <v>0</v>
      </c>
    </row>
    <row r="327" spans="1:14" ht="31.5" outlineLevel="7">
      <c r="A327" s="44" t="s">
        <v>869</v>
      </c>
      <c r="B327" s="44" t="s">
        <v>905</v>
      </c>
      <c r="C327" s="44" t="s">
        <v>148</v>
      </c>
      <c r="D327" s="44" t="s">
        <v>402</v>
      </c>
      <c r="E327" s="13" t="s">
        <v>809</v>
      </c>
      <c r="F327" s="7">
        <v>18520</v>
      </c>
      <c r="G327" s="7"/>
      <c r="H327" s="7">
        <f>SUM(F327:G327)</f>
        <v>18520</v>
      </c>
      <c r="I327" s="7"/>
      <c r="J327" s="7"/>
      <c r="K327" s="7">
        <f>SUM(I327:J327)</f>
        <v>0</v>
      </c>
      <c r="L327" s="7"/>
      <c r="M327" s="7"/>
      <c r="N327" s="7">
        <f>SUM(L327:M327)</f>
        <v>0</v>
      </c>
    </row>
    <row r="328" spans="1:14" s="57" customFormat="1" ht="31.5" outlineLevel="7">
      <c r="A328" s="43" t="s">
        <v>869</v>
      </c>
      <c r="B328" s="43" t="s">
        <v>905</v>
      </c>
      <c r="C328" s="43" t="s">
        <v>148</v>
      </c>
      <c r="D328" s="43"/>
      <c r="E328" s="10" t="s">
        <v>112</v>
      </c>
      <c r="F328" s="6">
        <f>F329</f>
        <v>37095.65</v>
      </c>
      <c r="G328" s="6">
        <f>G329</f>
        <v>0</v>
      </c>
      <c r="H328" s="6">
        <f>H329</f>
        <v>37095.65</v>
      </c>
      <c r="I328" s="6"/>
      <c r="J328" s="6">
        <f>J329</f>
        <v>0</v>
      </c>
      <c r="K328" s="6">
        <f>K329</f>
        <v>0</v>
      </c>
      <c r="L328" s="6"/>
      <c r="M328" s="6">
        <f>M329</f>
        <v>0</v>
      </c>
      <c r="N328" s="6">
        <f>N329</f>
        <v>0</v>
      </c>
    </row>
    <row r="329" spans="1:14" ht="31.5" outlineLevel="7">
      <c r="A329" s="44" t="s">
        <v>869</v>
      </c>
      <c r="B329" s="44" t="s">
        <v>905</v>
      </c>
      <c r="C329" s="44" t="s">
        <v>148</v>
      </c>
      <c r="D329" s="44" t="s">
        <v>402</v>
      </c>
      <c r="E329" s="13" t="s">
        <v>809</v>
      </c>
      <c r="F329" s="7">
        <v>37095.65</v>
      </c>
      <c r="G329" s="7"/>
      <c r="H329" s="7">
        <f>SUM(F329:G329)</f>
        <v>37095.65</v>
      </c>
      <c r="I329" s="7"/>
      <c r="J329" s="7"/>
      <c r="K329" s="7">
        <f>SUM(I329:J329)</f>
        <v>0</v>
      </c>
      <c r="L329" s="7"/>
      <c r="M329" s="7"/>
      <c r="N329" s="7">
        <f>SUM(L329:M329)</f>
        <v>0</v>
      </c>
    </row>
    <row r="330" spans="1:14" s="57" customFormat="1" ht="15.75" outlineLevel="7">
      <c r="A330" s="43" t="s">
        <v>869</v>
      </c>
      <c r="B330" s="43" t="s">
        <v>905</v>
      </c>
      <c r="C330" s="43" t="s">
        <v>841</v>
      </c>
      <c r="D330" s="43"/>
      <c r="E330" s="10" t="s">
        <v>580</v>
      </c>
      <c r="F330" s="6">
        <f t="shared" ref="F330:H331" si="153">F331</f>
        <v>208.36588</v>
      </c>
      <c r="G330" s="6">
        <f t="shared" si="153"/>
        <v>0</v>
      </c>
      <c r="H330" s="6">
        <f t="shared" si="153"/>
        <v>208.36588</v>
      </c>
      <c r="I330" s="6">
        <f t="shared" ref="I330:L331" si="154">I331</f>
        <v>202.43949000000001</v>
      </c>
      <c r="J330" s="6">
        <f>J331</f>
        <v>0</v>
      </c>
      <c r="K330" s="6">
        <f>K331</f>
        <v>202.43949000000001</v>
      </c>
      <c r="L330" s="6">
        <f t="shared" si="154"/>
        <v>0</v>
      </c>
      <c r="M330" s="6">
        <f>M331</f>
        <v>0</v>
      </c>
      <c r="N330" s="6">
        <f>N331</f>
        <v>0</v>
      </c>
    </row>
    <row r="331" spans="1:14" s="57" customFormat="1" ht="31.5" outlineLevel="7">
      <c r="A331" s="43" t="s">
        <v>869</v>
      </c>
      <c r="B331" s="43" t="s">
        <v>905</v>
      </c>
      <c r="C331" s="43" t="s">
        <v>122</v>
      </c>
      <c r="D331" s="43"/>
      <c r="E331" s="10" t="s">
        <v>121</v>
      </c>
      <c r="F331" s="6">
        <f t="shared" si="153"/>
        <v>208.36588</v>
      </c>
      <c r="G331" s="6">
        <f t="shared" si="153"/>
        <v>0</v>
      </c>
      <c r="H331" s="6">
        <f t="shared" si="153"/>
        <v>208.36588</v>
      </c>
      <c r="I331" s="6">
        <f t="shared" si="154"/>
        <v>202.43949000000001</v>
      </c>
      <c r="J331" s="6">
        <f>J332</f>
        <v>0</v>
      </c>
      <c r="K331" s="6">
        <f>K332</f>
        <v>202.43949000000001</v>
      </c>
      <c r="L331" s="6">
        <f t="shared" si="154"/>
        <v>0</v>
      </c>
      <c r="M331" s="6">
        <f>M332</f>
        <v>0</v>
      </c>
      <c r="N331" s="6">
        <f>N332</f>
        <v>0</v>
      </c>
    </row>
    <row r="332" spans="1:14" ht="15.75" outlineLevel="7">
      <c r="A332" s="44" t="s">
        <v>869</v>
      </c>
      <c r="B332" s="44" t="s">
        <v>905</v>
      </c>
      <c r="C332" s="44" t="s">
        <v>122</v>
      </c>
      <c r="D332" s="42" t="s">
        <v>496</v>
      </c>
      <c r="E332" s="22" t="s">
        <v>497</v>
      </c>
      <c r="F332" s="7">
        <f t="shared" ref="F332:N332" si="155">F334+F335+F336</f>
        <v>208.36588</v>
      </c>
      <c r="G332" s="7">
        <f t="shared" si="155"/>
        <v>0</v>
      </c>
      <c r="H332" s="7">
        <f t="shared" si="155"/>
        <v>208.36588</v>
      </c>
      <c r="I332" s="7">
        <f t="shared" si="155"/>
        <v>202.43949000000001</v>
      </c>
      <c r="J332" s="7">
        <f t="shared" si="155"/>
        <v>0</v>
      </c>
      <c r="K332" s="7">
        <f t="shared" si="155"/>
        <v>202.43949000000001</v>
      </c>
      <c r="L332" s="7">
        <f t="shared" si="155"/>
        <v>0</v>
      </c>
      <c r="M332" s="7">
        <f t="shared" si="155"/>
        <v>0</v>
      </c>
      <c r="N332" s="7">
        <f t="shared" si="155"/>
        <v>0</v>
      </c>
    </row>
    <row r="333" spans="1:14" ht="15.75" outlineLevel="7">
      <c r="A333" s="44"/>
      <c r="B333" s="44"/>
      <c r="C333" s="44"/>
      <c r="D333" s="44"/>
      <c r="E333" s="140" t="s">
        <v>825</v>
      </c>
      <c r="F333" s="7"/>
      <c r="G333" s="7"/>
      <c r="H333" s="7"/>
      <c r="I333" s="7"/>
      <c r="J333" s="7"/>
      <c r="K333" s="7"/>
      <c r="L333" s="7"/>
      <c r="M333" s="7"/>
      <c r="N333" s="7"/>
    </row>
    <row r="334" spans="1:14" ht="31.5" outlineLevel="7">
      <c r="A334" s="44"/>
      <c r="B334" s="44"/>
      <c r="C334" s="44"/>
      <c r="D334" s="44"/>
      <c r="E334" s="13" t="s">
        <v>123</v>
      </c>
      <c r="F334" s="7">
        <v>208.36588</v>
      </c>
      <c r="G334" s="7"/>
      <c r="H334" s="7">
        <f>SUM(F334:G334)</f>
        <v>208.36588</v>
      </c>
      <c r="I334" s="7"/>
      <c r="J334" s="7"/>
      <c r="K334" s="7">
        <f>SUM(I334:J334)</f>
        <v>0</v>
      </c>
      <c r="L334" s="7"/>
      <c r="M334" s="7"/>
      <c r="N334" s="7">
        <f>SUM(L334:M334)</f>
        <v>0</v>
      </c>
    </row>
    <row r="335" spans="1:14" ht="31.5" outlineLevel="7">
      <c r="A335" s="44"/>
      <c r="B335" s="44"/>
      <c r="C335" s="44"/>
      <c r="D335" s="44"/>
      <c r="E335" s="13" t="s">
        <v>124</v>
      </c>
      <c r="F335" s="7"/>
      <c r="G335" s="7"/>
      <c r="H335" s="7"/>
      <c r="I335" s="7">
        <v>84.09836</v>
      </c>
      <c r="J335" s="7"/>
      <c r="K335" s="7">
        <f>SUM(I335:J335)</f>
        <v>84.09836</v>
      </c>
      <c r="L335" s="7"/>
      <c r="M335" s="7"/>
      <c r="N335" s="7">
        <f>SUM(L335:M335)</f>
        <v>0</v>
      </c>
    </row>
    <row r="336" spans="1:14" ht="31.5" outlineLevel="7">
      <c r="A336" s="44"/>
      <c r="B336" s="44"/>
      <c r="C336" s="44"/>
      <c r="D336" s="44"/>
      <c r="E336" s="13" t="s">
        <v>125</v>
      </c>
      <c r="F336" s="7"/>
      <c r="G336" s="7"/>
      <c r="H336" s="7"/>
      <c r="I336" s="7">
        <v>118.34113000000001</v>
      </c>
      <c r="J336" s="7"/>
      <c r="K336" s="7">
        <f>SUM(I336:J336)</f>
        <v>118.34113000000001</v>
      </c>
      <c r="L336" s="7"/>
      <c r="M336" s="7"/>
      <c r="N336" s="7">
        <f>SUM(L336:M336)</f>
        <v>0</v>
      </c>
    </row>
    <row r="337" spans="1:14" ht="31.5" outlineLevel="7">
      <c r="A337" s="43" t="s">
        <v>869</v>
      </c>
      <c r="B337" s="43" t="s">
        <v>905</v>
      </c>
      <c r="C337" s="43" t="s">
        <v>126</v>
      </c>
      <c r="D337" s="44"/>
      <c r="E337" s="10" t="s">
        <v>120</v>
      </c>
      <c r="F337" s="6"/>
      <c r="G337" s="6"/>
      <c r="H337" s="6"/>
      <c r="I337" s="6">
        <f>I338+I340</f>
        <v>7999.7259999999997</v>
      </c>
      <c r="J337" s="6">
        <f>J338+J340</f>
        <v>0</v>
      </c>
      <c r="K337" s="6">
        <f>K338+K340</f>
        <v>7999.7259999999997</v>
      </c>
      <c r="L337" s="6"/>
      <c r="M337" s="6">
        <f>M338+M340</f>
        <v>0</v>
      </c>
      <c r="N337" s="6">
        <f>N338+N340</f>
        <v>0</v>
      </c>
    </row>
    <row r="338" spans="1:14" ht="31.5" outlineLevel="7">
      <c r="A338" s="43" t="s">
        <v>869</v>
      </c>
      <c r="B338" s="43" t="s">
        <v>905</v>
      </c>
      <c r="C338" s="43" t="s">
        <v>128</v>
      </c>
      <c r="D338" s="43"/>
      <c r="E338" s="10" t="s">
        <v>288</v>
      </c>
      <c r="F338" s="6"/>
      <c r="G338" s="6"/>
      <c r="H338" s="6"/>
      <c r="I338" s="6">
        <f t="shared" ref="I338:N338" si="156">I339</f>
        <v>1999.9314999999999</v>
      </c>
      <c r="J338" s="6">
        <f t="shared" si="156"/>
        <v>0</v>
      </c>
      <c r="K338" s="6">
        <f t="shared" si="156"/>
        <v>1999.9314999999999</v>
      </c>
      <c r="L338" s="6"/>
      <c r="M338" s="6">
        <f t="shared" si="156"/>
        <v>0</v>
      </c>
      <c r="N338" s="6">
        <f t="shared" si="156"/>
        <v>0</v>
      </c>
    </row>
    <row r="339" spans="1:14" ht="31.5" outlineLevel="7">
      <c r="A339" s="44" t="s">
        <v>869</v>
      </c>
      <c r="B339" s="44" t="s">
        <v>905</v>
      </c>
      <c r="C339" s="44" t="s">
        <v>128</v>
      </c>
      <c r="D339" s="44" t="s">
        <v>452</v>
      </c>
      <c r="E339" s="11" t="s">
        <v>453</v>
      </c>
      <c r="F339" s="7"/>
      <c r="G339" s="7"/>
      <c r="H339" s="7"/>
      <c r="I339" s="7">
        <v>1999.9314999999999</v>
      </c>
      <c r="J339" s="7"/>
      <c r="K339" s="7">
        <f>SUM(I339:J339)</f>
        <v>1999.9314999999999</v>
      </c>
      <c r="L339" s="7"/>
      <c r="M339" s="7"/>
      <c r="N339" s="7">
        <f>SUM(L339:M339)</f>
        <v>0</v>
      </c>
    </row>
    <row r="340" spans="1:14" ht="36" customHeight="1" outlineLevel="7">
      <c r="A340" s="43" t="s">
        <v>869</v>
      </c>
      <c r="B340" s="43" t="s">
        <v>905</v>
      </c>
      <c r="C340" s="43" t="s">
        <v>128</v>
      </c>
      <c r="D340" s="44"/>
      <c r="E340" s="10" t="s">
        <v>287</v>
      </c>
      <c r="F340" s="6"/>
      <c r="G340" s="6"/>
      <c r="H340" s="6"/>
      <c r="I340" s="6">
        <f t="shared" ref="I340:N340" si="157">I341</f>
        <v>5999.7945</v>
      </c>
      <c r="J340" s="6">
        <f t="shared" si="157"/>
        <v>0</v>
      </c>
      <c r="K340" s="6">
        <f t="shared" si="157"/>
        <v>5999.7945</v>
      </c>
      <c r="L340" s="6"/>
      <c r="M340" s="6">
        <f t="shared" si="157"/>
        <v>0</v>
      </c>
      <c r="N340" s="6">
        <f t="shared" si="157"/>
        <v>0</v>
      </c>
    </row>
    <row r="341" spans="1:14" ht="31.5" outlineLevel="7">
      <c r="A341" s="44" t="s">
        <v>869</v>
      </c>
      <c r="B341" s="44" t="s">
        <v>905</v>
      </c>
      <c r="C341" s="44" t="s">
        <v>128</v>
      </c>
      <c r="D341" s="44" t="s">
        <v>452</v>
      </c>
      <c r="E341" s="11" t="s">
        <v>453</v>
      </c>
      <c r="F341" s="7"/>
      <c r="G341" s="7"/>
      <c r="H341" s="7"/>
      <c r="I341" s="7">
        <v>5999.7945</v>
      </c>
      <c r="J341" s="7"/>
      <c r="K341" s="7">
        <f>SUM(I341:J341)</f>
        <v>5999.7945</v>
      </c>
      <c r="L341" s="7"/>
      <c r="M341" s="7"/>
      <c r="N341" s="7">
        <f>SUM(L341:M341)</f>
        <v>0</v>
      </c>
    </row>
    <row r="342" spans="1:14" ht="15.75" outlineLevel="1">
      <c r="A342" s="43" t="s">
        <v>869</v>
      </c>
      <c r="B342" s="43" t="s">
        <v>907</v>
      </c>
      <c r="C342" s="43"/>
      <c r="D342" s="43"/>
      <c r="E342" s="10" t="s">
        <v>908</v>
      </c>
      <c r="F342" s="6">
        <f>F350+F355+F343</f>
        <v>190374.56153000001</v>
      </c>
      <c r="G342" s="6">
        <f t="shared" ref="G342:N342" si="158">G350+G355+G343</f>
        <v>7582.5859899999996</v>
      </c>
      <c r="H342" s="6">
        <f t="shared" si="158"/>
        <v>197957.14752</v>
      </c>
      <c r="I342" s="6">
        <f t="shared" si="158"/>
        <v>120757.57356</v>
      </c>
      <c r="J342" s="6">
        <f t="shared" si="158"/>
        <v>119.66782000000001</v>
      </c>
      <c r="K342" s="6">
        <f t="shared" si="158"/>
        <v>120877.24138000001</v>
      </c>
      <c r="L342" s="6">
        <f t="shared" si="158"/>
        <v>117276.24056000001</v>
      </c>
      <c r="M342" s="6">
        <f t="shared" si="158"/>
        <v>59.833910000000003</v>
      </c>
      <c r="N342" s="6">
        <f t="shared" si="158"/>
        <v>117336.07447000001</v>
      </c>
    </row>
    <row r="343" spans="1:14" ht="31.5" outlineLevel="7">
      <c r="A343" s="43" t="s">
        <v>869</v>
      </c>
      <c r="B343" s="104" t="s">
        <v>907</v>
      </c>
      <c r="C343" s="43" t="s">
        <v>610</v>
      </c>
      <c r="D343" s="43"/>
      <c r="E343" s="10" t="s">
        <v>611</v>
      </c>
      <c r="F343" s="6">
        <f>F344</f>
        <v>0</v>
      </c>
      <c r="G343" s="6">
        <f t="shared" ref="G343:N344" si="159">G344</f>
        <v>1196.67812</v>
      </c>
      <c r="H343" s="6">
        <f t="shared" si="159"/>
        <v>1196.67812</v>
      </c>
      <c r="I343" s="6">
        <f t="shared" si="159"/>
        <v>0</v>
      </c>
      <c r="J343" s="6">
        <f t="shared" si="159"/>
        <v>119.66782000000001</v>
      </c>
      <c r="K343" s="6">
        <f t="shared" si="159"/>
        <v>119.66782000000001</v>
      </c>
      <c r="L343" s="6">
        <f t="shared" si="159"/>
        <v>0</v>
      </c>
      <c r="M343" s="6">
        <f t="shared" si="159"/>
        <v>59.833910000000003</v>
      </c>
      <c r="N343" s="6">
        <f t="shared" si="159"/>
        <v>59.833910000000003</v>
      </c>
    </row>
    <row r="344" spans="1:14" ht="31.5" outlineLevel="7">
      <c r="A344" s="43" t="s">
        <v>869</v>
      </c>
      <c r="B344" s="104" t="s">
        <v>907</v>
      </c>
      <c r="C344" s="43" t="s">
        <v>612</v>
      </c>
      <c r="D344" s="43"/>
      <c r="E344" s="10" t="s">
        <v>613</v>
      </c>
      <c r="F344" s="6">
        <f>F345</f>
        <v>0</v>
      </c>
      <c r="G344" s="6">
        <f t="shared" si="159"/>
        <v>1196.67812</v>
      </c>
      <c r="H344" s="6">
        <f t="shared" si="159"/>
        <v>1196.67812</v>
      </c>
      <c r="I344" s="6">
        <f t="shared" si="159"/>
        <v>0</v>
      </c>
      <c r="J344" s="6">
        <f t="shared" si="159"/>
        <v>119.66782000000001</v>
      </c>
      <c r="K344" s="6">
        <f t="shared" si="159"/>
        <v>119.66782000000001</v>
      </c>
      <c r="L344" s="6">
        <f t="shared" si="159"/>
        <v>0</v>
      </c>
      <c r="M344" s="6">
        <f t="shared" si="159"/>
        <v>59.833910000000003</v>
      </c>
      <c r="N344" s="6">
        <f t="shared" si="159"/>
        <v>59.833910000000003</v>
      </c>
    </row>
    <row r="345" spans="1:14" ht="31.5" outlineLevel="7">
      <c r="A345" s="43" t="s">
        <v>869</v>
      </c>
      <c r="B345" s="104" t="s">
        <v>907</v>
      </c>
      <c r="C345" s="43" t="s">
        <v>614</v>
      </c>
      <c r="D345" s="43"/>
      <c r="E345" s="10" t="s">
        <v>615</v>
      </c>
      <c r="F345" s="6">
        <f>F346+F348</f>
        <v>0</v>
      </c>
      <c r="G345" s="6">
        <f t="shared" ref="G345:N345" si="160">G346+G348</f>
        <v>1196.67812</v>
      </c>
      <c r="H345" s="6">
        <f t="shared" si="160"/>
        <v>1196.67812</v>
      </c>
      <c r="I345" s="6">
        <f t="shared" si="160"/>
        <v>0</v>
      </c>
      <c r="J345" s="6">
        <f t="shared" si="160"/>
        <v>119.66782000000001</v>
      </c>
      <c r="K345" s="6">
        <f t="shared" si="160"/>
        <v>119.66782000000001</v>
      </c>
      <c r="L345" s="6">
        <f t="shared" si="160"/>
        <v>0</v>
      </c>
      <c r="M345" s="6">
        <f t="shared" si="160"/>
        <v>59.833910000000003</v>
      </c>
      <c r="N345" s="6">
        <f t="shared" si="160"/>
        <v>59.833910000000003</v>
      </c>
    </row>
    <row r="346" spans="1:14" ht="31.5" customHeight="1" outlineLevel="7">
      <c r="A346" s="43" t="s">
        <v>869</v>
      </c>
      <c r="B346" s="194" t="s">
        <v>907</v>
      </c>
      <c r="C346" s="163" t="s">
        <v>135</v>
      </c>
      <c r="D346" s="163"/>
      <c r="E346" s="164" t="s">
        <v>291</v>
      </c>
      <c r="F346" s="6">
        <f>F347</f>
        <v>0</v>
      </c>
      <c r="G346" s="171">
        <f t="shared" ref="G346:N346" si="161">G347</f>
        <v>119.66782000000001</v>
      </c>
      <c r="H346" s="171">
        <f t="shared" si="161"/>
        <v>119.66782000000001</v>
      </c>
      <c r="I346" s="6">
        <f t="shared" si="161"/>
        <v>0</v>
      </c>
      <c r="J346" s="171">
        <f t="shared" si="161"/>
        <v>119.66782000000001</v>
      </c>
      <c r="K346" s="171">
        <f t="shared" si="161"/>
        <v>119.66782000000001</v>
      </c>
      <c r="L346" s="6">
        <f t="shared" si="161"/>
        <v>0</v>
      </c>
      <c r="M346" s="171">
        <f t="shared" si="161"/>
        <v>59.833910000000003</v>
      </c>
      <c r="N346" s="171">
        <f t="shared" si="161"/>
        <v>59.833910000000003</v>
      </c>
    </row>
    <row r="347" spans="1:14" ht="31.5" outlineLevel="7">
      <c r="A347" s="44" t="s">
        <v>869</v>
      </c>
      <c r="B347" s="195" t="s">
        <v>907</v>
      </c>
      <c r="C347" s="44" t="s">
        <v>135</v>
      </c>
      <c r="D347" s="44" t="s">
        <v>452</v>
      </c>
      <c r="E347" s="11" t="s">
        <v>453</v>
      </c>
      <c r="F347" s="7"/>
      <c r="G347" s="162">
        <v>119.66782000000001</v>
      </c>
      <c r="H347" s="162">
        <f>SUM(F347:G347)</f>
        <v>119.66782000000001</v>
      </c>
      <c r="I347" s="7"/>
      <c r="J347" s="162">
        <v>119.66782000000001</v>
      </c>
      <c r="K347" s="162">
        <f>SUM(I347:J347)</f>
        <v>119.66782000000001</v>
      </c>
      <c r="L347" s="7"/>
      <c r="M347" s="162">
        <v>59.833910000000003</v>
      </c>
      <c r="N347" s="162">
        <f>SUM(L347:M347)</f>
        <v>59.833910000000003</v>
      </c>
    </row>
    <row r="348" spans="1:14" ht="31.5" outlineLevel="7">
      <c r="A348" s="43" t="s">
        <v>869</v>
      </c>
      <c r="B348" s="194" t="s">
        <v>907</v>
      </c>
      <c r="C348" s="163" t="s">
        <v>135</v>
      </c>
      <c r="D348" s="163"/>
      <c r="E348" s="164" t="s">
        <v>292</v>
      </c>
      <c r="F348" s="6">
        <f>F349</f>
        <v>0</v>
      </c>
      <c r="G348" s="171">
        <f>G349</f>
        <v>1077.0102999999999</v>
      </c>
      <c r="H348" s="171">
        <f>H349</f>
        <v>1077.0102999999999</v>
      </c>
      <c r="I348" s="6"/>
      <c r="J348" s="171">
        <f>J349</f>
        <v>0</v>
      </c>
      <c r="K348" s="171">
        <f>K349</f>
        <v>0</v>
      </c>
      <c r="L348" s="6"/>
      <c r="M348" s="171">
        <f>M349</f>
        <v>0</v>
      </c>
      <c r="N348" s="171">
        <f>N349</f>
        <v>0</v>
      </c>
    </row>
    <row r="349" spans="1:14" ht="31.5" outlineLevel="7">
      <c r="A349" s="44" t="s">
        <v>869</v>
      </c>
      <c r="B349" s="195" t="s">
        <v>907</v>
      </c>
      <c r="C349" s="44" t="s">
        <v>135</v>
      </c>
      <c r="D349" s="44" t="s">
        <v>452</v>
      </c>
      <c r="E349" s="11" t="s">
        <v>453</v>
      </c>
      <c r="F349" s="7"/>
      <c r="G349" s="162">
        <v>1077.0102999999999</v>
      </c>
      <c r="H349" s="162">
        <f>SUM(F349:G349)</f>
        <v>1077.0102999999999</v>
      </c>
      <c r="I349" s="6"/>
      <c r="J349" s="162"/>
      <c r="K349" s="162">
        <f>SUM(I349:J349)</f>
        <v>0</v>
      </c>
      <c r="L349" s="6"/>
      <c r="M349" s="162"/>
      <c r="N349" s="162">
        <f>SUM(L349:M349)</f>
        <v>0</v>
      </c>
    </row>
    <row r="350" spans="1:14" ht="31.5" outlineLevel="2">
      <c r="A350" s="43" t="s">
        <v>869</v>
      </c>
      <c r="B350" s="43" t="s">
        <v>907</v>
      </c>
      <c r="C350" s="43" t="s">
        <v>436</v>
      </c>
      <c r="D350" s="43"/>
      <c r="E350" s="10" t="s">
        <v>437</v>
      </c>
      <c r="F350" s="6">
        <f t="shared" ref="F350:N353" si="162">F351</f>
        <v>37.700000000000003</v>
      </c>
      <c r="G350" s="6">
        <f t="shared" si="162"/>
        <v>0</v>
      </c>
      <c r="H350" s="6">
        <f t="shared" si="162"/>
        <v>37.700000000000003</v>
      </c>
      <c r="I350" s="6">
        <f>I351</f>
        <v>37.700000000000003</v>
      </c>
      <c r="J350" s="6">
        <f t="shared" si="162"/>
        <v>0</v>
      </c>
      <c r="K350" s="6">
        <f t="shared" si="162"/>
        <v>37.700000000000003</v>
      </c>
      <c r="L350" s="6">
        <f>L351</f>
        <v>37.700000000000003</v>
      </c>
      <c r="M350" s="6">
        <f t="shared" si="162"/>
        <v>0</v>
      </c>
      <c r="N350" s="6">
        <f t="shared" si="162"/>
        <v>37.700000000000003</v>
      </c>
    </row>
    <row r="351" spans="1:14" ht="18.75" customHeight="1" outlineLevel="3">
      <c r="A351" s="43" t="s">
        <v>869</v>
      </c>
      <c r="B351" s="43" t="s">
        <v>907</v>
      </c>
      <c r="C351" s="43" t="s">
        <v>438</v>
      </c>
      <c r="D351" s="43"/>
      <c r="E351" s="10" t="s">
        <v>439</v>
      </c>
      <c r="F351" s="6">
        <f t="shared" si="162"/>
        <v>37.700000000000003</v>
      </c>
      <c r="G351" s="6">
        <f t="shared" si="162"/>
        <v>0</v>
      </c>
      <c r="H351" s="6">
        <f t="shared" si="162"/>
        <v>37.700000000000003</v>
      </c>
      <c r="I351" s="6">
        <f>I352</f>
        <v>37.700000000000003</v>
      </c>
      <c r="J351" s="6">
        <f t="shared" si="162"/>
        <v>0</v>
      </c>
      <c r="K351" s="6">
        <f t="shared" si="162"/>
        <v>37.700000000000003</v>
      </c>
      <c r="L351" s="6">
        <f>L352</f>
        <v>37.700000000000003</v>
      </c>
      <c r="M351" s="6">
        <f t="shared" si="162"/>
        <v>0</v>
      </c>
      <c r="N351" s="6">
        <f t="shared" si="162"/>
        <v>37.700000000000003</v>
      </c>
    </row>
    <row r="352" spans="1:14" ht="18" customHeight="1" outlineLevel="4">
      <c r="A352" s="43" t="s">
        <v>869</v>
      </c>
      <c r="B352" s="43" t="s">
        <v>907</v>
      </c>
      <c r="C352" s="43" t="s">
        <v>498</v>
      </c>
      <c r="D352" s="43"/>
      <c r="E352" s="10" t="s">
        <v>499</v>
      </c>
      <c r="F352" s="6">
        <f t="shared" si="162"/>
        <v>37.700000000000003</v>
      </c>
      <c r="G352" s="6">
        <f t="shared" si="162"/>
        <v>0</v>
      </c>
      <c r="H352" s="6">
        <f t="shared" si="162"/>
        <v>37.700000000000003</v>
      </c>
      <c r="I352" s="6">
        <f>I353</f>
        <v>37.700000000000003</v>
      </c>
      <c r="J352" s="6">
        <f t="shared" si="162"/>
        <v>0</v>
      </c>
      <c r="K352" s="6">
        <f t="shared" si="162"/>
        <v>37.700000000000003</v>
      </c>
      <c r="L352" s="6">
        <f>L353</f>
        <v>37.700000000000003</v>
      </c>
      <c r="M352" s="6">
        <f t="shared" si="162"/>
        <v>0</v>
      </c>
      <c r="N352" s="6">
        <f t="shared" si="162"/>
        <v>37.700000000000003</v>
      </c>
    </row>
    <row r="353" spans="1:14" ht="31.5" outlineLevel="5">
      <c r="A353" s="43" t="s">
        <v>869</v>
      </c>
      <c r="B353" s="43" t="s">
        <v>907</v>
      </c>
      <c r="C353" s="43" t="s">
        <v>581</v>
      </c>
      <c r="D353" s="43"/>
      <c r="E353" s="10" t="s">
        <v>819</v>
      </c>
      <c r="F353" s="6">
        <f t="shared" si="162"/>
        <v>37.700000000000003</v>
      </c>
      <c r="G353" s="6">
        <f t="shared" si="162"/>
        <v>0</v>
      </c>
      <c r="H353" s="6">
        <f t="shared" si="162"/>
        <v>37.700000000000003</v>
      </c>
      <c r="I353" s="6">
        <f>I354</f>
        <v>37.700000000000003</v>
      </c>
      <c r="J353" s="6">
        <f t="shared" si="162"/>
        <v>0</v>
      </c>
      <c r="K353" s="6">
        <f t="shared" si="162"/>
        <v>37.700000000000003</v>
      </c>
      <c r="L353" s="6">
        <f>L354</f>
        <v>37.700000000000003</v>
      </c>
      <c r="M353" s="6">
        <f t="shared" si="162"/>
        <v>0</v>
      </c>
      <c r="N353" s="6">
        <f t="shared" si="162"/>
        <v>37.700000000000003</v>
      </c>
    </row>
    <row r="354" spans="1:14" ht="31.5" outlineLevel="7">
      <c r="A354" s="44" t="s">
        <v>869</v>
      </c>
      <c r="B354" s="44" t="s">
        <v>907</v>
      </c>
      <c r="C354" s="44" t="s">
        <v>581</v>
      </c>
      <c r="D354" s="44" t="s">
        <v>452</v>
      </c>
      <c r="E354" s="11" t="s">
        <v>453</v>
      </c>
      <c r="F354" s="7">
        <v>37.700000000000003</v>
      </c>
      <c r="G354" s="7"/>
      <c r="H354" s="7">
        <f>SUM(F354:G354)</f>
        <v>37.700000000000003</v>
      </c>
      <c r="I354" s="7">
        <v>37.700000000000003</v>
      </c>
      <c r="J354" s="7"/>
      <c r="K354" s="7">
        <f>SUM(I354:J354)</f>
        <v>37.700000000000003</v>
      </c>
      <c r="L354" s="7">
        <v>37.700000000000003</v>
      </c>
      <c r="M354" s="7"/>
      <c r="N354" s="7">
        <f>SUM(L354:M354)</f>
        <v>37.700000000000003</v>
      </c>
    </row>
    <row r="355" spans="1:14" ht="31.5" outlineLevel="2">
      <c r="A355" s="43" t="s">
        <v>869</v>
      </c>
      <c r="B355" s="43" t="s">
        <v>907</v>
      </c>
      <c r="C355" s="43" t="s">
        <v>518</v>
      </c>
      <c r="D355" s="43"/>
      <c r="E355" s="10" t="s">
        <v>519</v>
      </c>
      <c r="F355" s="6">
        <f t="shared" ref="F355:N355" si="163">F356+F394+F403</f>
        <v>190336.86152999999</v>
      </c>
      <c r="G355" s="6">
        <f t="shared" si="163"/>
        <v>6385.90787</v>
      </c>
      <c r="H355" s="6">
        <f t="shared" si="163"/>
        <v>196722.76939999999</v>
      </c>
      <c r="I355" s="6">
        <f t="shared" si="163"/>
        <v>120719.87356000001</v>
      </c>
      <c r="J355" s="6">
        <f t="shared" si="163"/>
        <v>0</v>
      </c>
      <c r="K355" s="6">
        <f t="shared" si="163"/>
        <v>120719.87356000001</v>
      </c>
      <c r="L355" s="6">
        <f t="shared" si="163"/>
        <v>117238.54056000001</v>
      </c>
      <c r="M355" s="6">
        <f t="shared" si="163"/>
        <v>0</v>
      </c>
      <c r="N355" s="6">
        <f t="shared" si="163"/>
        <v>117238.54056000001</v>
      </c>
    </row>
    <row r="356" spans="1:14" ht="15.75" outlineLevel="3">
      <c r="A356" s="43" t="s">
        <v>869</v>
      </c>
      <c r="B356" s="43" t="s">
        <v>907</v>
      </c>
      <c r="C356" s="43" t="s">
        <v>520</v>
      </c>
      <c r="D356" s="43"/>
      <c r="E356" s="10" t="s">
        <v>893</v>
      </c>
      <c r="F356" s="6">
        <f t="shared" ref="F356:N356" si="164">F357+F366+F371+F380+F387</f>
        <v>127811.26152999999</v>
      </c>
      <c r="G356" s="6">
        <f t="shared" si="164"/>
        <v>6385.90787</v>
      </c>
      <c r="H356" s="6">
        <f t="shared" si="164"/>
        <v>134197.16940000001</v>
      </c>
      <c r="I356" s="6">
        <f t="shared" si="164"/>
        <v>50479.180560000001</v>
      </c>
      <c r="J356" s="6">
        <f t="shared" si="164"/>
        <v>0</v>
      </c>
      <c r="K356" s="6">
        <f t="shared" si="164"/>
        <v>50479.180560000001</v>
      </c>
      <c r="L356" s="6">
        <f t="shared" si="164"/>
        <v>54712.940560000003</v>
      </c>
      <c r="M356" s="6">
        <f t="shared" si="164"/>
        <v>0</v>
      </c>
      <c r="N356" s="6">
        <f t="shared" si="164"/>
        <v>54712.940560000003</v>
      </c>
    </row>
    <row r="357" spans="1:14" ht="31.5" outlineLevel="4">
      <c r="A357" s="43" t="s">
        <v>869</v>
      </c>
      <c r="B357" s="43" t="s">
        <v>907</v>
      </c>
      <c r="C357" s="43" t="s">
        <v>521</v>
      </c>
      <c r="D357" s="43"/>
      <c r="E357" s="10" t="s">
        <v>522</v>
      </c>
      <c r="F357" s="6">
        <f t="shared" ref="F357:N357" si="165">F358+F360+F362+F364</f>
        <v>37182.400000000001</v>
      </c>
      <c r="G357" s="6">
        <f t="shared" si="165"/>
        <v>0</v>
      </c>
      <c r="H357" s="6">
        <f t="shared" si="165"/>
        <v>37182.400000000001</v>
      </c>
      <c r="I357" s="6">
        <f t="shared" si="165"/>
        <v>21182.400000000001</v>
      </c>
      <c r="J357" s="6">
        <f t="shared" si="165"/>
        <v>0</v>
      </c>
      <c r="K357" s="6">
        <f t="shared" si="165"/>
        <v>21182.400000000001</v>
      </c>
      <c r="L357" s="6">
        <f t="shared" si="165"/>
        <v>21182.400000000001</v>
      </c>
      <c r="M357" s="6">
        <f t="shared" si="165"/>
        <v>0</v>
      </c>
      <c r="N357" s="6">
        <f t="shared" si="165"/>
        <v>21182.400000000001</v>
      </c>
    </row>
    <row r="358" spans="1:14" ht="15.75" outlineLevel="5">
      <c r="A358" s="43" t="s">
        <v>869</v>
      </c>
      <c r="B358" s="43" t="s">
        <v>907</v>
      </c>
      <c r="C358" s="43" t="s">
        <v>582</v>
      </c>
      <c r="D358" s="43"/>
      <c r="E358" s="10" t="s">
        <v>583</v>
      </c>
      <c r="F358" s="6">
        <f t="shared" ref="F358:N358" si="166">F359</f>
        <v>8433.1</v>
      </c>
      <c r="G358" s="6">
        <f t="shared" si="166"/>
        <v>0</v>
      </c>
      <c r="H358" s="6">
        <f t="shared" si="166"/>
        <v>8433.1</v>
      </c>
      <c r="I358" s="6">
        <f>I359</f>
        <v>8433.1</v>
      </c>
      <c r="J358" s="6">
        <f t="shared" si="166"/>
        <v>0</v>
      </c>
      <c r="K358" s="6">
        <f t="shared" si="166"/>
        <v>8433.1</v>
      </c>
      <c r="L358" s="6">
        <f>L359</f>
        <v>8433.1</v>
      </c>
      <c r="M358" s="6">
        <f t="shared" si="166"/>
        <v>0</v>
      </c>
      <c r="N358" s="6">
        <f t="shared" si="166"/>
        <v>8433.1</v>
      </c>
    </row>
    <row r="359" spans="1:14" ht="31.5" outlineLevel="7">
      <c r="A359" s="44" t="s">
        <v>869</v>
      </c>
      <c r="B359" s="44" t="s">
        <v>907</v>
      </c>
      <c r="C359" s="44" t="s">
        <v>582</v>
      </c>
      <c r="D359" s="44" t="s">
        <v>452</v>
      </c>
      <c r="E359" s="11" t="s">
        <v>453</v>
      </c>
      <c r="F359" s="7">
        <v>8433.1</v>
      </c>
      <c r="G359" s="7"/>
      <c r="H359" s="7">
        <f>SUM(F359:G359)</f>
        <v>8433.1</v>
      </c>
      <c r="I359" s="7">
        <v>8433.1</v>
      </c>
      <c r="J359" s="7"/>
      <c r="K359" s="7">
        <f>SUM(I359:J359)</f>
        <v>8433.1</v>
      </c>
      <c r="L359" s="7">
        <v>8433.1</v>
      </c>
      <c r="M359" s="7"/>
      <c r="N359" s="7">
        <f>SUM(L359:M359)</f>
        <v>8433.1</v>
      </c>
    </row>
    <row r="360" spans="1:14" ht="15.75" outlineLevel="5">
      <c r="A360" s="43" t="s">
        <v>869</v>
      </c>
      <c r="B360" s="43" t="s">
        <v>907</v>
      </c>
      <c r="C360" s="43" t="s">
        <v>584</v>
      </c>
      <c r="D360" s="43"/>
      <c r="E360" s="10" t="s">
        <v>585</v>
      </c>
      <c r="F360" s="6">
        <f t="shared" ref="F360:N360" si="167">F361</f>
        <v>12749.3</v>
      </c>
      <c r="G360" s="6">
        <f t="shared" si="167"/>
        <v>0</v>
      </c>
      <c r="H360" s="6">
        <f t="shared" si="167"/>
        <v>12749.3</v>
      </c>
      <c r="I360" s="6">
        <f t="shared" si="167"/>
        <v>12749.3</v>
      </c>
      <c r="J360" s="6">
        <f t="shared" si="167"/>
        <v>0</v>
      </c>
      <c r="K360" s="6">
        <f t="shared" si="167"/>
        <v>12749.3</v>
      </c>
      <c r="L360" s="6">
        <f>L361</f>
        <v>12749.3</v>
      </c>
      <c r="M360" s="6">
        <f t="shared" si="167"/>
        <v>0</v>
      </c>
      <c r="N360" s="6">
        <f t="shared" si="167"/>
        <v>12749.3</v>
      </c>
    </row>
    <row r="361" spans="1:14" ht="31.5" outlineLevel="7">
      <c r="A361" s="44" t="s">
        <v>869</v>
      </c>
      <c r="B361" s="44" t="s">
        <v>907</v>
      </c>
      <c r="C361" s="44" t="s">
        <v>584</v>
      </c>
      <c r="D361" s="44" t="s">
        <v>452</v>
      </c>
      <c r="E361" s="11" t="s">
        <v>453</v>
      </c>
      <c r="F361" s="7">
        <v>12749.3</v>
      </c>
      <c r="G361" s="7"/>
      <c r="H361" s="7">
        <f>SUM(F361:G361)</f>
        <v>12749.3</v>
      </c>
      <c r="I361" s="7">
        <v>12749.3</v>
      </c>
      <c r="J361" s="7"/>
      <c r="K361" s="7">
        <f>SUM(I361:J361)</f>
        <v>12749.3</v>
      </c>
      <c r="L361" s="7">
        <v>12749.3</v>
      </c>
      <c r="M361" s="7"/>
      <c r="N361" s="7">
        <f>SUM(L361:M361)</f>
        <v>12749.3</v>
      </c>
    </row>
    <row r="362" spans="1:14" ht="31.5" outlineLevel="7">
      <c r="A362" s="43" t="s">
        <v>869</v>
      </c>
      <c r="B362" s="43" t="s">
        <v>907</v>
      </c>
      <c r="C362" s="43" t="s">
        <v>131</v>
      </c>
      <c r="D362" s="43"/>
      <c r="E362" s="10" t="s">
        <v>28</v>
      </c>
      <c r="F362" s="6">
        <f>F363</f>
        <v>4000</v>
      </c>
      <c r="G362" s="6">
        <f>G363</f>
        <v>0</v>
      </c>
      <c r="H362" s="6">
        <f>H363</f>
        <v>4000</v>
      </c>
      <c r="I362" s="6"/>
      <c r="J362" s="6">
        <f>J363</f>
        <v>0</v>
      </c>
      <c r="K362" s="6">
        <f>K363</f>
        <v>0</v>
      </c>
      <c r="L362" s="6"/>
      <c r="M362" s="6">
        <f>M363</f>
        <v>0</v>
      </c>
      <c r="N362" s="6">
        <f>N363</f>
        <v>0</v>
      </c>
    </row>
    <row r="363" spans="1:14" ht="31.5" outlineLevel="7">
      <c r="A363" s="44" t="s">
        <v>869</v>
      </c>
      <c r="B363" s="44" t="s">
        <v>907</v>
      </c>
      <c r="C363" s="44" t="s">
        <v>131</v>
      </c>
      <c r="D363" s="44" t="s">
        <v>452</v>
      </c>
      <c r="E363" s="11" t="s">
        <v>453</v>
      </c>
      <c r="F363" s="7">
        <v>4000</v>
      </c>
      <c r="G363" s="7"/>
      <c r="H363" s="7">
        <f>SUM(F363:G363)</f>
        <v>4000</v>
      </c>
      <c r="I363" s="6"/>
      <c r="J363" s="7"/>
      <c r="K363" s="7">
        <f>SUM(I363:J363)</f>
        <v>0</v>
      </c>
      <c r="L363" s="6"/>
      <c r="M363" s="7"/>
      <c r="N363" s="7">
        <f>SUM(L363:M363)</f>
        <v>0</v>
      </c>
    </row>
    <row r="364" spans="1:14" ht="31.5" outlineLevel="7">
      <c r="A364" s="43" t="s">
        <v>869</v>
      </c>
      <c r="B364" s="43" t="s">
        <v>907</v>
      </c>
      <c r="C364" s="43" t="s">
        <v>131</v>
      </c>
      <c r="D364" s="43"/>
      <c r="E364" s="10" t="s">
        <v>27</v>
      </c>
      <c r="F364" s="6">
        <f>F365</f>
        <v>12000</v>
      </c>
      <c r="G364" s="6">
        <f>G365</f>
        <v>0</v>
      </c>
      <c r="H364" s="6">
        <f>H365</f>
        <v>12000</v>
      </c>
      <c r="I364" s="6"/>
      <c r="J364" s="6">
        <f>J365</f>
        <v>0</v>
      </c>
      <c r="K364" s="6">
        <f>K365</f>
        <v>0</v>
      </c>
      <c r="L364" s="6"/>
      <c r="M364" s="6">
        <f>M365</f>
        <v>0</v>
      </c>
      <c r="N364" s="6">
        <f>N365</f>
        <v>0</v>
      </c>
    </row>
    <row r="365" spans="1:14" ht="31.5" outlineLevel="7">
      <c r="A365" s="44" t="s">
        <v>869</v>
      </c>
      <c r="B365" s="44" t="s">
        <v>907</v>
      </c>
      <c r="C365" s="44" t="s">
        <v>131</v>
      </c>
      <c r="D365" s="44" t="s">
        <v>452</v>
      </c>
      <c r="E365" s="11" t="s">
        <v>453</v>
      </c>
      <c r="F365" s="7">
        <v>12000</v>
      </c>
      <c r="G365" s="7"/>
      <c r="H365" s="7">
        <f>SUM(F365:G365)</f>
        <v>12000</v>
      </c>
      <c r="I365" s="7"/>
      <c r="J365" s="7"/>
      <c r="K365" s="7">
        <f>SUM(I365:J365)</f>
        <v>0</v>
      </c>
      <c r="L365" s="7"/>
      <c r="M365" s="7"/>
      <c r="N365" s="7">
        <f>SUM(L365:M365)</f>
        <v>0</v>
      </c>
    </row>
    <row r="366" spans="1:14" ht="31.5" outlineLevel="4">
      <c r="A366" s="43" t="s">
        <v>869</v>
      </c>
      <c r="B366" s="43" t="s">
        <v>907</v>
      </c>
      <c r="C366" s="43" t="s">
        <v>553</v>
      </c>
      <c r="D366" s="43"/>
      <c r="E366" s="10" t="s">
        <v>554</v>
      </c>
      <c r="F366" s="6">
        <f t="shared" ref="F366:N366" si="168">F367+F369</f>
        <v>1671.3</v>
      </c>
      <c r="G366" s="6">
        <f t="shared" si="168"/>
        <v>0</v>
      </c>
      <c r="H366" s="6">
        <f t="shared" si="168"/>
        <v>1671.3</v>
      </c>
      <c r="I366" s="6">
        <f t="shared" si="168"/>
        <v>1671.3</v>
      </c>
      <c r="J366" s="6">
        <f t="shared" si="168"/>
        <v>0</v>
      </c>
      <c r="K366" s="6">
        <f t="shared" si="168"/>
        <v>1671.3</v>
      </c>
      <c r="L366" s="6">
        <f t="shared" si="168"/>
        <v>1671.3</v>
      </c>
      <c r="M366" s="6">
        <f t="shared" si="168"/>
        <v>0</v>
      </c>
      <c r="N366" s="6">
        <f t="shared" si="168"/>
        <v>1671.3</v>
      </c>
    </row>
    <row r="367" spans="1:14" ht="15.75" outlineLevel="5">
      <c r="A367" s="43" t="s">
        <v>869</v>
      </c>
      <c r="B367" s="43" t="s">
        <v>907</v>
      </c>
      <c r="C367" s="43" t="s">
        <v>586</v>
      </c>
      <c r="D367" s="43"/>
      <c r="E367" s="10" t="s">
        <v>587</v>
      </c>
      <c r="F367" s="6">
        <f t="shared" ref="F367:N367" si="169">F368</f>
        <v>1559.3</v>
      </c>
      <c r="G367" s="6">
        <f t="shared" si="169"/>
        <v>0</v>
      </c>
      <c r="H367" s="6">
        <f t="shared" si="169"/>
        <v>1559.3</v>
      </c>
      <c r="I367" s="6">
        <f t="shared" si="169"/>
        <v>1559.3</v>
      </c>
      <c r="J367" s="6">
        <f t="shared" si="169"/>
        <v>0</v>
      </c>
      <c r="K367" s="6">
        <f t="shared" si="169"/>
        <v>1559.3</v>
      </c>
      <c r="L367" s="6">
        <f t="shared" si="169"/>
        <v>1559.3</v>
      </c>
      <c r="M367" s="6">
        <f t="shared" si="169"/>
        <v>0</v>
      </c>
      <c r="N367" s="6">
        <f t="shared" si="169"/>
        <v>1559.3</v>
      </c>
    </row>
    <row r="368" spans="1:14" ht="31.5" outlineLevel="7">
      <c r="A368" s="44" t="s">
        <v>869</v>
      </c>
      <c r="B368" s="44" t="s">
        <v>907</v>
      </c>
      <c r="C368" s="44" t="s">
        <v>586</v>
      </c>
      <c r="D368" s="44" t="s">
        <v>452</v>
      </c>
      <c r="E368" s="11" t="s">
        <v>453</v>
      </c>
      <c r="F368" s="7">
        <v>1559.3</v>
      </c>
      <c r="G368" s="7"/>
      <c r="H368" s="7">
        <f>SUM(F368:G368)</f>
        <v>1559.3</v>
      </c>
      <c r="I368" s="7">
        <v>1559.3</v>
      </c>
      <c r="J368" s="7"/>
      <c r="K368" s="7">
        <f>SUM(I368:J368)</f>
        <v>1559.3</v>
      </c>
      <c r="L368" s="7">
        <v>1559.3</v>
      </c>
      <c r="M368" s="7"/>
      <c r="N368" s="7">
        <f>SUM(L368:M368)</f>
        <v>1559.3</v>
      </c>
    </row>
    <row r="369" spans="1:14" ht="31.5" outlineLevel="5">
      <c r="A369" s="43" t="s">
        <v>869</v>
      </c>
      <c r="B369" s="43" t="s">
        <v>907</v>
      </c>
      <c r="C369" s="43" t="s">
        <v>588</v>
      </c>
      <c r="D369" s="43"/>
      <c r="E369" s="10" t="s">
        <v>589</v>
      </c>
      <c r="F369" s="6">
        <f t="shared" ref="F369:N369" si="170">F370</f>
        <v>112</v>
      </c>
      <c r="G369" s="6">
        <f t="shared" si="170"/>
        <v>0</v>
      </c>
      <c r="H369" s="6">
        <f t="shared" si="170"/>
        <v>112</v>
      </c>
      <c r="I369" s="6">
        <f t="shared" si="170"/>
        <v>112</v>
      </c>
      <c r="J369" s="6">
        <f t="shared" si="170"/>
        <v>0</v>
      </c>
      <c r="K369" s="6">
        <f t="shared" si="170"/>
        <v>112</v>
      </c>
      <c r="L369" s="6">
        <f t="shared" si="170"/>
        <v>112</v>
      </c>
      <c r="M369" s="6">
        <f t="shared" si="170"/>
        <v>0</v>
      </c>
      <c r="N369" s="6">
        <f t="shared" si="170"/>
        <v>112</v>
      </c>
    </row>
    <row r="370" spans="1:14" ht="31.5" outlineLevel="7">
      <c r="A370" s="44" t="s">
        <v>869</v>
      </c>
      <c r="B370" s="44" t="s">
        <v>907</v>
      </c>
      <c r="C370" s="44" t="s">
        <v>588</v>
      </c>
      <c r="D370" s="44" t="s">
        <v>452</v>
      </c>
      <c r="E370" s="11" t="s">
        <v>453</v>
      </c>
      <c r="F370" s="7">
        <v>112</v>
      </c>
      <c r="G370" s="7"/>
      <c r="H370" s="7">
        <f>SUM(F370:G370)</f>
        <v>112</v>
      </c>
      <c r="I370" s="7">
        <v>112</v>
      </c>
      <c r="J370" s="7"/>
      <c r="K370" s="7">
        <f>SUM(I370:J370)</f>
        <v>112</v>
      </c>
      <c r="L370" s="7">
        <v>112</v>
      </c>
      <c r="M370" s="7"/>
      <c r="N370" s="7">
        <f>SUM(L370:M370)</f>
        <v>112</v>
      </c>
    </row>
    <row r="371" spans="1:14" ht="47.25" outlineLevel="4">
      <c r="A371" s="43" t="s">
        <v>869</v>
      </c>
      <c r="B371" s="43" t="s">
        <v>907</v>
      </c>
      <c r="C371" s="43" t="s">
        <v>590</v>
      </c>
      <c r="D371" s="43"/>
      <c r="E371" s="10" t="s">
        <v>591</v>
      </c>
      <c r="F371" s="6">
        <f t="shared" ref="F371:N371" si="171">F378+F376+F372+F374</f>
        <v>52815.776409999999</v>
      </c>
      <c r="G371" s="6">
        <f t="shared" si="171"/>
        <v>5.11348</v>
      </c>
      <c r="H371" s="6">
        <f t="shared" si="171"/>
        <v>52820.889889999999</v>
      </c>
      <c r="I371" s="6">
        <f t="shared" si="171"/>
        <v>12721.440559999999</v>
      </c>
      <c r="J371" s="6">
        <f t="shared" si="171"/>
        <v>0</v>
      </c>
      <c r="K371" s="6">
        <f t="shared" si="171"/>
        <v>12721.440559999999</v>
      </c>
      <c r="L371" s="6">
        <f t="shared" si="171"/>
        <v>12721.440559999999</v>
      </c>
      <c r="M371" s="6">
        <f t="shared" si="171"/>
        <v>0</v>
      </c>
      <c r="N371" s="6">
        <f t="shared" si="171"/>
        <v>12721.440559999999</v>
      </c>
    </row>
    <row r="372" spans="1:14" ht="31.5" outlineLevel="4">
      <c r="A372" s="43" t="s">
        <v>869</v>
      </c>
      <c r="B372" s="43" t="s">
        <v>907</v>
      </c>
      <c r="C372" s="43" t="s">
        <v>278</v>
      </c>
      <c r="D372" s="43"/>
      <c r="E372" s="10" t="s">
        <v>28</v>
      </c>
      <c r="F372" s="6">
        <f>F373</f>
        <v>10000</v>
      </c>
      <c r="G372" s="6">
        <f>G373</f>
        <v>0</v>
      </c>
      <c r="H372" s="6">
        <f>H373</f>
        <v>10000</v>
      </c>
      <c r="I372" s="6"/>
      <c r="J372" s="6">
        <f>J373</f>
        <v>0</v>
      </c>
      <c r="K372" s="6">
        <f>K373</f>
        <v>0</v>
      </c>
      <c r="L372" s="6"/>
      <c r="M372" s="6">
        <f>M373</f>
        <v>0</v>
      </c>
      <c r="N372" s="6">
        <f>N373</f>
        <v>0</v>
      </c>
    </row>
    <row r="373" spans="1:14" ht="31.5" outlineLevel="4">
      <c r="A373" s="44" t="s">
        <v>869</v>
      </c>
      <c r="B373" s="44" t="s">
        <v>907</v>
      </c>
      <c r="C373" s="44" t="s">
        <v>278</v>
      </c>
      <c r="D373" s="44" t="s">
        <v>452</v>
      </c>
      <c r="E373" s="11" t="s">
        <v>453</v>
      </c>
      <c r="F373" s="7">
        <v>10000</v>
      </c>
      <c r="G373" s="7"/>
      <c r="H373" s="7">
        <f>SUM(F373:G373)</f>
        <v>10000</v>
      </c>
      <c r="I373" s="6"/>
      <c r="J373" s="7"/>
      <c r="K373" s="7">
        <f>SUM(I373:J373)</f>
        <v>0</v>
      </c>
      <c r="L373" s="6"/>
      <c r="M373" s="7"/>
      <c r="N373" s="7">
        <f>SUM(L373:M373)</f>
        <v>0</v>
      </c>
    </row>
    <row r="374" spans="1:14" ht="31.5" outlineLevel="4">
      <c r="A374" s="43" t="s">
        <v>869</v>
      </c>
      <c r="B374" s="43" t="s">
        <v>907</v>
      </c>
      <c r="C374" s="43" t="s">
        <v>278</v>
      </c>
      <c r="D374" s="43"/>
      <c r="E374" s="10" t="s">
        <v>27</v>
      </c>
      <c r="F374" s="6">
        <f>F375</f>
        <v>30000</v>
      </c>
      <c r="G374" s="6">
        <f>G375</f>
        <v>0</v>
      </c>
      <c r="H374" s="6">
        <f>H375</f>
        <v>30000</v>
      </c>
      <c r="I374" s="6"/>
      <c r="J374" s="6">
        <f>J375</f>
        <v>0</v>
      </c>
      <c r="K374" s="6">
        <f>K375</f>
        <v>0</v>
      </c>
      <c r="L374" s="6"/>
      <c r="M374" s="6">
        <f>M375</f>
        <v>0</v>
      </c>
      <c r="N374" s="6">
        <f>N375</f>
        <v>0</v>
      </c>
    </row>
    <row r="375" spans="1:14" ht="31.5" outlineLevel="4">
      <c r="A375" s="44" t="s">
        <v>869</v>
      </c>
      <c r="B375" s="44" t="s">
        <v>907</v>
      </c>
      <c r="C375" s="44" t="s">
        <v>278</v>
      </c>
      <c r="D375" s="44" t="s">
        <v>452</v>
      </c>
      <c r="E375" s="11" t="s">
        <v>453</v>
      </c>
      <c r="F375" s="7">
        <v>30000</v>
      </c>
      <c r="G375" s="7"/>
      <c r="H375" s="7">
        <f>SUM(F375:G375)</f>
        <v>30000</v>
      </c>
      <c r="I375" s="7"/>
      <c r="J375" s="7"/>
      <c r="K375" s="7">
        <f>SUM(I375:J375)</f>
        <v>0</v>
      </c>
      <c r="L375" s="7"/>
      <c r="M375" s="7"/>
      <c r="N375" s="7">
        <f>SUM(L375:M375)</f>
        <v>0</v>
      </c>
    </row>
    <row r="376" spans="1:14" ht="31.5" customHeight="1" outlineLevel="5">
      <c r="A376" s="43" t="s">
        <v>869</v>
      </c>
      <c r="B376" s="43" t="s">
        <v>907</v>
      </c>
      <c r="C376" s="163" t="s">
        <v>592</v>
      </c>
      <c r="D376" s="163"/>
      <c r="E376" s="164" t="s">
        <v>143</v>
      </c>
      <c r="F376" s="6">
        <f t="shared" ref="F376:N376" si="172">F377</f>
        <v>1281.5764099999999</v>
      </c>
      <c r="G376" s="6">
        <f t="shared" si="172"/>
        <v>0.51348000000000005</v>
      </c>
      <c r="H376" s="6">
        <f t="shared" si="172"/>
        <v>1282.08989</v>
      </c>
      <c r="I376" s="6">
        <f t="shared" si="172"/>
        <v>1272.1405600000001</v>
      </c>
      <c r="J376" s="6">
        <f t="shared" si="172"/>
        <v>0</v>
      </c>
      <c r="K376" s="6">
        <f t="shared" si="172"/>
        <v>1272.1405600000001</v>
      </c>
      <c r="L376" s="6">
        <f t="shared" si="172"/>
        <v>1272.1405600000001</v>
      </c>
      <c r="M376" s="6">
        <f t="shared" si="172"/>
        <v>0</v>
      </c>
      <c r="N376" s="6">
        <f t="shared" si="172"/>
        <v>1272.1405600000001</v>
      </c>
    </row>
    <row r="377" spans="1:14" ht="31.5" outlineLevel="7">
      <c r="A377" s="44" t="s">
        <v>869</v>
      </c>
      <c r="B377" s="44" t="s">
        <v>907</v>
      </c>
      <c r="C377" s="44" t="s">
        <v>592</v>
      </c>
      <c r="D377" s="44" t="s">
        <v>452</v>
      </c>
      <c r="E377" s="11" t="s">
        <v>453</v>
      </c>
      <c r="F377" s="7">
        <v>1281.5764099999999</v>
      </c>
      <c r="G377" s="162">
        <v>0.51348000000000005</v>
      </c>
      <c r="H377" s="162">
        <f>SUM(F377:G377)</f>
        <v>1282.08989</v>
      </c>
      <c r="I377" s="7">
        <v>1272.1405600000001</v>
      </c>
      <c r="J377" s="7"/>
      <c r="K377" s="7">
        <f>SUM(I377:J377)</f>
        <v>1272.1405600000001</v>
      </c>
      <c r="L377" s="7">
        <v>1272.1405600000001</v>
      </c>
      <c r="M377" s="7"/>
      <c r="N377" s="7">
        <f>SUM(L377:M377)</f>
        <v>1272.1405600000001</v>
      </c>
    </row>
    <row r="378" spans="1:14" ht="31.5" customHeight="1" outlineLevel="5">
      <c r="A378" s="43" t="s">
        <v>869</v>
      </c>
      <c r="B378" s="43" t="s">
        <v>907</v>
      </c>
      <c r="C378" s="163" t="s">
        <v>592</v>
      </c>
      <c r="D378" s="163"/>
      <c r="E378" s="164" t="s">
        <v>144</v>
      </c>
      <c r="F378" s="6">
        <f t="shared" ref="F378:N378" si="173">F379</f>
        <v>11534.2</v>
      </c>
      <c r="G378" s="6">
        <f t="shared" si="173"/>
        <v>4.5999999999999996</v>
      </c>
      <c r="H378" s="6">
        <f t="shared" si="173"/>
        <v>11538.800000000001</v>
      </c>
      <c r="I378" s="6">
        <f t="shared" si="173"/>
        <v>11449.3</v>
      </c>
      <c r="J378" s="6">
        <f t="shared" si="173"/>
        <v>0</v>
      </c>
      <c r="K378" s="6">
        <f t="shared" si="173"/>
        <v>11449.3</v>
      </c>
      <c r="L378" s="6">
        <f t="shared" si="173"/>
        <v>11449.3</v>
      </c>
      <c r="M378" s="6">
        <f t="shared" si="173"/>
        <v>0</v>
      </c>
      <c r="N378" s="6">
        <f t="shared" si="173"/>
        <v>11449.3</v>
      </c>
    </row>
    <row r="379" spans="1:14" ht="31.5" outlineLevel="7">
      <c r="A379" s="44" t="s">
        <v>869</v>
      </c>
      <c r="B379" s="44" t="s">
        <v>907</v>
      </c>
      <c r="C379" s="44" t="s">
        <v>592</v>
      </c>
      <c r="D379" s="44" t="s">
        <v>452</v>
      </c>
      <c r="E379" s="11" t="s">
        <v>453</v>
      </c>
      <c r="F379" s="7">
        <v>11534.2</v>
      </c>
      <c r="G379" s="162">
        <v>4.5999999999999996</v>
      </c>
      <c r="H379" s="162">
        <f>SUM(F379:G379)</f>
        <v>11538.800000000001</v>
      </c>
      <c r="I379" s="7">
        <v>11449.3</v>
      </c>
      <c r="J379" s="7"/>
      <c r="K379" s="7">
        <f>SUM(I379:J379)</f>
        <v>11449.3</v>
      </c>
      <c r="L379" s="7">
        <v>11449.3</v>
      </c>
      <c r="M379" s="7"/>
      <c r="N379" s="7">
        <f>SUM(L379:M379)</f>
        <v>11449.3</v>
      </c>
    </row>
    <row r="380" spans="1:14" ht="15.75" outlineLevel="4">
      <c r="A380" s="43" t="s">
        <v>869</v>
      </c>
      <c r="B380" s="43" t="s">
        <v>907</v>
      </c>
      <c r="C380" s="43" t="s">
        <v>593</v>
      </c>
      <c r="D380" s="43"/>
      <c r="E380" s="10" t="s">
        <v>580</v>
      </c>
      <c r="F380" s="6">
        <f t="shared" ref="F380:N380" si="174">F385+F381+F383</f>
        <v>2582.1229699999999</v>
      </c>
      <c r="G380" s="6">
        <f t="shared" si="174"/>
        <v>0</v>
      </c>
      <c r="H380" s="6">
        <f t="shared" si="174"/>
        <v>2582.1229699999999</v>
      </c>
      <c r="I380" s="6">
        <f t="shared" si="174"/>
        <v>10773.1</v>
      </c>
      <c r="J380" s="6">
        <f t="shared" si="174"/>
        <v>0</v>
      </c>
      <c r="K380" s="6">
        <f t="shared" si="174"/>
        <v>10773.1</v>
      </c>
      <c r="L380" s="6">
        <f t="shared" si="174"/>
        <v>19137.8</v>
      </c>
      <c r="M380" s="6">
        <f t="shared" si="174"/>
        <v>0</v>
      </c>
      <c r="N380" s="6">
        <f t="shared" si="174"/>
        <v>19137.8</v>
      </c>
    </row>
    <row r="381" spans="1:14" ht="31.5" outlineLevel="5">
      <c r="A381" s="43" t="s">
        <v>869</v>
      </c>
      <c r="B381" s="43" t="s">
        <v>907</v>
      </c>
      <c r="C381" s="43" t="s">
        <v>594</v>
      </c>
      <c r="D381" s="43"/>
      <c r="E381" s="10" t="s">
        <v>909</v>
      </c>
      <c r="F381" s="6">
        <f t="shared" ref="F381:N381" si="175">F382</f>
        <v>774.62297000000001</v>
      </c>
      <c r="G381" s="6">
        <f t="shared" si="175"/>
        <v>0</v>
      </c>
      <c r="H381" s="6">
        <f t="shared" si="175"/>
        <v>774.62297000000001</v>
      </c>
      <c r="I381" s="6">
        <f t="shared" si="175"/>
        <v>2486.1</v>
      </c>
      <c r="J381" s="6">
        <f t="shared" si="175"/>
        <v>0</v>
      </c>
      <c r="K381" s="6">
        <f t="shared" si="175"/>
        <v>2486.1</v>
      </c>
      <c r="L381" s="6">
        <f t="shared" si="175"/>
        <v>4208.7</v>
      </c>
      <c r="M381" s="6">
        <f t="shared" si="175"/>
        <v>0</v>
      </c>
      <c r="N381" s="6">
        <f t="shared" si="175"/>
        <v>4208.7</v>
      </c>
    </row>
    <row r="382" spans="1:14" ht="31.5" outlineLevel="7">
      <c r="A382" s="44" t="s">
        <v>869</v>
      </c>
      <c r="B382" s="44" t="s">
        <v>907</v>
      </c>
      <c r="C382" s="44" t="s">
        <v>594</v>
      </c>
      <c r="D382" s="44" t="s">
        <v>452</v>
      </c>
      <c r="E382" s="11" t="s">
        <v>453</v>
      </c>
      <c r="F382" s="7">
        <v>774.62297000000001</v>
      </c>
      <c r="G382" s="7"/>
      <c r="H382" s="7">
        <f>SUM(F382:G382)</f>
        <v>774.62297000000001</v>
      </c>
      <c r="I382" s="7">
        <v>2486.1</v>
      </c>
      <c r="J382" s="7"/>
      <c r="K382" s="7">
        <f>SUM(I382:J382)</f>
        <v>2486.1</v>
      </c>
      <c r="L382" s="7">
        <v>4208.7</v>
      </c>
      <c r="M382" s="7"/>
      <c r="N382" s="7">
        <f>SUM(L382:M382)</f>
        <v>4208.7</v>
      </c>
    </row>
    <row r="383" spans="1:14" ht="31.5" outlineLevel="7">
      <c r="A383" s="43" t="s">
        <v>869</v>
      </c>
      <c r="B383" s="43" t="s">
        <v>907</v>
      </c>
      <c r="C383" s="43" t="s">
        <v>594</v>
      </c>
      <c r="D383" s="43"/>
      <c r="E383" s="10" t="s">
        <v>16</v>
      </c>
      <c r="F383" s="7">
        <v>1717.1</v>
      </c>
      <c r="G383" s="7"/>
      <c r="H383" s="7">
        <f>SUM(F383:G383)</f>
        <v>1717.1</v>
      </c>
      <c r="I383" s="7">
        <v>7872.7</v>
      </c>
      <c r="J383" s="7"/>
      <c r="K383" s="7">
        <f>SUM(I383:J383)</f>
        <v>7872.7</v>
      </c>
      <c r="L383" s="7">
        <v>14182.6</v>
      </c>
      <c r="M383" s="7"/>
      <c r="N383" s="7">
        <f>SUM(L383:M383)</f>
        <v>14182.6</v>
      </c>
    </row>
    <row r="384" spans="1:14" ht="31.5" outlineLevel="7">
      <c r="A384" s="44" t="s">
        <v>869</v>
      </c>
      <c r="B384" s="44" t="s">
        <v>907</v>
      </c>
      <c r="C384" s="44" t="s">
        <v>594</v>
      </c>
      <c r="D384" s="44" t="s">
        <v>452</v>
      </c>
      <c r="E384" s="11" t="s">
        <v>453</v>
      </c>
      <c r="F384" s="6">
        <f t="shared" ref="F384:N384" si="176">F385</f>
        <v>90.4</v>
      </c>
      <c r="G384" s="6">
        <f t="shared" si="176"/>
        <v>0</v>
      </c>
      <c r="H384" s="6">
        <f t="shared" si="176"/>
        <v>90.4</v>
      </c>
      <c r="I384" s="6">
        <f t="shared" si="176"/>
        <v>414.3</v>
      </c>
      <c r="J384" s="6">
        <f t="shared" si="176"/>
        <v>0</v>
      </c>
      <c r="K384" s="6">
        <f t="shared" si="176"/>
        <v>414.3</v>
      </c>
      <c r="L384" s="6">
        <f t="shared" si="176"/>
        <v>746.5</v>
      </c>
      <c r="M384" s="6">
        <f t="shared" si="176"/>
        <v>0</v>
      </c>
      <c r="N384" s="6">
        <f t="shared" si="176"/>
        <v>746.5</v>
      </c>
    </row>
    <row r="385" spans="1:14" ht="31.5" outlineLevel="5">
      <c r="A385" s="43" t="s">
        <v>869</v>
      </c>
      <c r="B385" s="43" t="s">
        <v>907</v>
      </c>
      <c r="C385" s="43" t="s">
        <v>594</v>
      </c>
      <c r="D385" s="43"/>
      <c r="E385" s="10" t="s">
        <v>806</v>
      </c>
      <c r="F385" s="7">
        <v>90.4</v>
      </c>
      <c r="G385" s="7"/>
      <c r="H385" s="7">
        <f>SUM(F385:G385)</f>
        <v>90.4</v>
      </c>
      <c r="I385" s="7">
        <v>414.3</v>
      </c>
      <c r="J385" s="7"/>
      <c r="K385" s="7">
        <f>SUM(I385:J385)</f>
        <v>414.3</v>
      </c>
      <c r="L385" s="7">
        <v>746.5</v>
      </c>
      <c r="M385" s="7"/>
      <c r="N385" s="7">
        <f>SUM(L385:M385)</f>
        <v>746.5</v>
      </c>
    </row>
    <row r="386" spans="1:14" ht="31.5" outlineLevel="7">
      <c r="A386" s="44" t="s">
        <v>869</v>
      </c>
      <c r="B386" s="44" t="s">
        <v>907</v>
      </c>
      <c r="C386" s="44" t="s">
        <v>594</v>
      </c>
      <c r="D386" s="44" t="s">
        <v>452</v>
      </c>
      <c r="E386" s="11" t="s">
        <v>453</v>
      </c>
      <c r="F386" s="7">
        <v>1717.1</v>
      </c>
      <c r="G386" s="7"/>
      <c r="H386" s="7">
        <f>SUM(F386:G386)</f>
        <v>1717.1</v>
      </c>
      <c r="I386" s="7">
        <v>7872.7</v>
      </c>
      <c r="J386" s="7"/>
      <c r="K386" s="7">
        <f>SUM(I386:J386)</f>
        <v>7872.7</v>
      </c>
      <c r="L386" s="7">
        <v>14182.6</v>
      </c>
      <c r="M386" s="7"/>
      <c r="N386" s="7">
        <f>SUM(L386:M386)</f>
        <v>14182.6</v>
      </c>
    </row>
    <row r="387" spans="1:14" ht="31.5" outlineLevel="4">
      <c r="A387" s="43" t="s">
        <v>869</v>
      </c>
      <c r="B387" s="43" t="s">
        <v>907</v>
      </c>
      <c r="C387" s="43" t="s">
        <v>595</v>
      </c>
      <c r="D387" s="43"/>
      <c r="E387" s="10" t="s">
        <v>826</v>
      </c>
      <c r="F387" s="6">
        <f t="shared" ref="F387:K387" si="177">F388+F390+F392</f>
        <v>33559.662149999996</v>
      </c>
      <c r="G387" s="6">
        <f t="shared" si="177"/>
        <v>6380.79439</v>
      </c>
      <c r="H387" s="6">
        <f t="shared" si="177"/>
        <v>39940.456539999999</v>
      </c>
      <c r="I387" s="6">
        <f t="shared" si="177"/>
        <v>4130.9399999999996</v>
      </c>
      <c r="J387" s="6">
        <f t="shared" si="177"/>
        <v>0</v>
      </c>
      <c r="K387" s="6">
        <f t="shared" si="177"/>
        <v>4130.9399999999996</v>
      </c>
      <c r="L387" s="6"/>
      <c r="M387" s="6">
        <f>M388+M390+M392</f>
        <v>0</v>
      </c>
      <c r="N387" s="6">
        <f>N388+N390+N392</f>
        <v>0</v>
      </c>
    </row>
    <row r="388" spans="1:14" ht="31.5" customHeight="1" outlineLevel="5">
      <c r="A388" s="43" t="s">
        <v>869</v>
      </c>
      <c r="B388" s="43" t="s">
        <v>907</v>
      </c>
      <c r="C388" s="163" t="s">
        <v>596</v>
      </c>
      <c r="D388" s="163"/>
      <c r="E388" s="164" t="s">
        <v>145</v>
      </c>
      <c r="F388" s="6">
        <f t="shared" ref="F388:N388" si="178">F389</f>
        <v>3355.9621499999998</v>
      </c>
      <c r="G388" s="171">
        <f t="shared" si="178"/>
        <v>638.07943999999998</v>
      </c>
      <c r="H388" s="171">
        <f t="shared" si="178"/>
        <v>3994.0415899999998</v>
      </c>
      <c r="I388" s="6">
        <f t="shared" si="178"/>
        <v>4130.9399999999996</v>
      </c>
      <c r="J388" s="6">
        <f t="shared" si="178"/>
        <v>0</v>
      </c>
      <c r="K388" s="6">
        <f t="shared" si="178"/>
        <v>4130.9399999999996</v>
      </c>
      <c r="L388" s="6"/>
      <c r="M388" s="6">
        <f t="shared" si="178"/>
        <v>0</v>
      </c>
      <c r="N388" s="6">
        <f t="shared" si="178"/>
        <v>0</v>
      </c>
    </row>
    <row r="389" spans="1:14" ht="31.5" outlineLevel="7">
      <c r="A389" s="44" t="s">
        <v>869</v>
      </c>
      <c r="B389" s="44" t="s">
        <v>907</v>
      </c>
      <c r="C389" s="44" t="s">
        <v>596</v>
      </c>
      <c r="D389" s="44" t="s">
        <v>452</v>
      </c>
      <c r="E389" s="11" t="s">
        <v>453</v>
      </c>
      <c r="F389" s="7">
        <v>3355.9621499999998</v>
      </c>
      <c r="G389" s="162">
        <v>638.07943999999998</v>
      </c>
      <c r="H389" s="162">
        <f>SUM(F389:G389)</f>
        <v>3994.0415899999998</v>
      </c>
      <c r="I389" s="7">
        <v>4130.9399999999996</v>
      </c>
      <c r="J389" s="7"/>
      <c r="K389" s="7">
        <f>SUM(I389:J389)</f>
        <v>4130.9399999999996</v>
      </c>
      <c r="L389" s="7"/>
      <c r="M389" s="7"/>
      <c r="N389" s="7">
        <f>SUM(L389:M389)</f>
        <v>0</v>
      </c>
    </row>
    <row r="390" spans="1:14" ht="31.5" outlineLevel="5">
      <c r="A390" s="43" t="s">
        <v>869</v>
      </c>
      <c r="B390" s="43" t="s">
        <v>907</v>
      </c>
      <c r="C390" s="163" t="s">
        <v>596</v>
      </c>
      <c r="D390" s="163"/>
      <c r="E390" s="164" t="s">
        <v>146</v>
      </c>
      <c r="F390" s="6">
        <f t="shared" ref="F390:N390" si="179">F391</f>
        <v>28693.5</v>
      </c>
      <c r="G390" s="171">
        <f t="shared" si="179"/>
        <v>5455.5792000000001</v>
      </c>
      <c r="H390" s="171">
        <f t="shared" si="179"/>
        <v>34149.0792</v>
      </c>
      <c r="I390" s="6"/>
      <c r="J390" s="6">
        <f t="shared" si="179"/>
        <v>0</v>
      </c>
      <c r="K390" s="6">
        <f t="shared" si="179"/>
        <v>0</v>
      </c>
      <c r="L390" s="6"/>
      <c r="M390" s="6">
        <f t="shared" si="179"/>
        <v>0</v>
      </c>
      <c r="N390" s="6">
        <f t="shared" si="179"/>
        <v>0</v>
      </c>
    </row>
    <row r="391" spans="1:14" ht="31.5" outlineLevel="7">
      <c r="A391" s="44" t="s">
        <v>869</v>
      </c>
      <c r="B391" s="44" t="s">
        <v>907</v>
      </c>
      <c r="C391" s="44" t="s">
        <v>596</v>
      </c>
      <c r="D391" s="44" t="s">
        <v>452</v>
      </c>
      <c r="E391" s="11" t="s">
        <v>453</v>
      </c>
      <c r="F391" s="7">
        <v>28693.5</v>
      </c>
      <c r="G391" s="162">
        <v>5455.5792000000001</v>
      </c>
      <c r="H391" s="162">
        <f>SUM(F391:G391)</f>
        <v>34149.0792</v>
      </c>
      <c r="I391" s="7"/>
      <c r="J391" s="7"/>
      <c r="K391" s="7">
        <f>SUM(I391:J391)</f>
        <v>0</v>
      </c>
      <c r="L391" s="7"/>
      <c r="M391" s="7"/>
      <c r="N391" s="7">
        <f>SUM(L391:M391)</f>
        <v>0</v>
      </c>
    </row>
    <row r="392" spans="1:14" ht="31.5" outlineLevel="5">
      <c r="A392" s="43" t="s">
        <v>869</v>
      </c>
      <c r="B392" s="43" t="s">
        <v>907</v>
      </c>
      <c r="C392" s="163" t="s">
        <v>596</v>
      </c>
      <c r="D392" s="163"/>
      <c r="E392" s="164" t="s">
        <v>147</v>
      </c>
      <c r="F392" s="6">
        <f t="shared" ref="F392:N392" si="180">F393</f>
        <v>1510.2</v>
      </c>
      <c r="G392" s="171">
        <f t="shared" si="180"/>
        <v>287.13574999999997</v>
      </c>
      <c r="H392" s="171">
        <f t="shared" si="180"/>
        <v>1797.33575</v>
      </c>
      <c r="I392" s="6"/>
      <c r="J392" s="6">
        <f t="shared" si="180"/>
        <v>0</v>
      </c>
      <c r="K392" s="6">
        <f t="shared" si="180"/>
        <v>0</v>
      </c>
      <c r="L392" s="6"/>
      <c r="M392" s="6">
        <f t="shared" si="180"/>
        <v>0</v>
      </c>
      <c r="N392" s="6">
        <f t="shared" si="180"/>
        <v>0</v>
      </c>
    </row>
    <row r="393" spans="1:14" ht="31.5" outlineLevel="7">
      <c r="A393" s="44" t="s">
        <v>869</v>
      </c>
      <c r="B393" s="44" t="s">
        <v>907</v>
      </c>
      <c r="C393" s="44" t="s">
        <v>596</v>
      </c>
      <c r="D393" s="44" t="s">
        <v>452</v>
      </c>
      <c r="E393" s="11" t="s">
        <v>453</v>
      </c>
      <c r="F393" s="7">
        <v>1510.2</v>
      </c>
      <c r="G393" s="162">
        <v>287.13574999999997</v>
      </c>
      <c r="H393" s="162">
        <f>SUM(F393:G393)</f>
        <v>1797.33575</v>
      </c>
      <c r="I393" s="7"/>
      <c r="J393" s="7"/>
      <c r="K393" s="7">
        <f>SUM(I393:J393)</f>
        <v>0</v>
      </c>
      <c r="L393" s="7"/>
      <c r="M393" s="7"/>
      <c r="N393" s="7">
        <f>SUM(L393:M393)</f>
        <v>0</v>
      </c>
    </row>
    <row r="394" spans="1:14" ht="15.75" outlineLevel="3">
      <c r="A394" s="43" t="s">
        <v>869</v>
      </c>
      <c r="B394" s="43" t="s">
        <v>907</v>
      </c>
      <c r="C394" s="43" t="s">
        <v>536</v>
      </c>
      <c r="D394" s="43"/>
      <c r="E394" s="10" t="s">
        <v>537</v>
      </c>
      <c r="F394" s="6">
        <f t="shared" ref="F394:N394" si="181">F395+F398</f>
        <v>34609.300000000003</v>
      </c>
      <c r="G394" s="6">
        <f t="shared" si="181"/>
        <v>0</v>
      </c>
      <c r="H394" s="6">
        <f t="shared" si="181"/>
        <v>34609.300000000003</v>
      </c>
      <c r="I394" s="6">
        <f t="shared" si="181"/>
        <v>42324.393000000004</v>
      </c>
      <c r="J394" s="6">
        <f t="shared" si="181"/>
        <v>0</v>
      </c>
      <c r="K394" s="6">
        <f t="shared" si="181"/>
        <v>42324.393000000004</v>
      </c>
      <c r="L394" s="6">
        <f t="shared" si="181"/>
        <v>34609.300000000003</v>
      </c>
      <c r="M394" s="6">
        <f t="shared" si="181"/>
        <v>0</v>
      </c>
      <c r="N394" s="6">
        <f t="shared" si="181"/>
        <v>34609.300000000003</v>
      </c>
    </row>
    <row r="395" spans="1:14" ht="31.5" outlineLevel="4">
      <c r="A395" s="43" t="s">
        <v>869</v>
      </c>
      <c r="B395" s="43" t="s">
        <v>907</v>
      </c>
      <c r="C395" s="43" t="s">
        <v>538</v>
      </c>
      <c r="D395" s="43"/>
      <c r="E395" s="10" t="s">
        <v>539</v>
      </c>
      <c r="F395" s="6">
        <f t="shared" ref="F395:N396" si="182">F396</f>
        <v>34609.300000000003</v>
      </c>
      <c r="G395" s="6">
        <f t="shared" si="182"/>
        <v>0</v>
      </c>
      <c r="H395" s="6">
        <f t="shared" si="182"/>
        <v>34609.300000000003</v>
      </c>
      <c r="I395" s="6">
        <f>I396</f>
        <v>34609.300000000003</v>
      </c>
      <c r="J395" s="6">
        <f t="shared" si="182"/>
        <v>0</v>
      </c>
      <c r="K395" s="6">
        <f t="shared" si="182"/>
        <v>34609.300000000003</v>
      </c>
      <c r="L395" s="6">
        <f>L396</f>
        <v>34609.300000000003</v>
      </c>
      <c r="M395" s="6">
        <f t="shared" si="182"/>
        <v>0</v>
      </c>
      <c r="N395" s="6">
        <f t="shared" si="182"/>
        <v>34609.300000000003</v>
      </c>
    </row>
    <row r="396" spans="1:14" ht="15.75" outlineLevel="5">
      <c r="A396" s="43" t="s">
        <v>869</v>
      </c>
      <c r="B396" s="43" t="s">
        <v>907</v>
      </c>
      <c r="C396" s="43" t="s">
        <v>597</v>
      </c>
      <c r="D396" s="43"/>
      <c r="E396" s="10" t="s">
        <v>598</v>
      </c>
      <c r="F396" s="6">
        <f t="shared" si="182"/>
        <v>34609.300000000003</v>
      </c>
      <c r="G396" s="6">
        <f t="shared" si="182"/>
        <v>0</v>
      </c>
      <c r="H396" s="6">
        <f t="shared" si="182"/>
        <v>34609.300000000003</v>
      </c>
      <c r="I396" s="6">
        <f>I397</f>
        <v>34609.300000000003</v>
      </c>
      <c r="J396" s="6">
        <f t="shared" si="182"/>
        <v>0</v>
      </c>
      <c r="K396" s="6">
        <f t="shared" si="182"/>
        <v>34609.300000000003</v>
      </c>
      <c r="L396" s="6">
        <f>L397</f>
        <v>34609.300000000003</v>
      </c>
      <c r="M396" s="6">
        <f t="shared" si="182"/>
        <v>0</v>
      </c>
      <c r="N396" s="6">
        <f t="shared" si="182"/>
        <v>34609.300000000003</v>
      </c>
    </row>
    <row r="397" spans="1:14" ht="31.5" outlineLevel="7">
      <c r="A397" s="44" t="s">
        <v>869</v>
      </c>
      <c r="B397" s="44" t="s">
        <v>907</v>
      </c>
      <c r="C397" s="44" t="s">
        <v>597</v>
      </c>
      <c r="D397" s="44" t="s">
        <v>452</v>
      </c>
      <c r="E397" s="11" t="s">
        <v>453</v>
      </c>
      <c r="F397" s="7">
        <v>34609.300000000003</v>
      </c>
      <c r="G397" s="7"/>
      <c r="H397" s="7">
        <f>SUM(F397:G397)</f>
        <v>34609.300000000003</v>
      </c>
      <c r="I397" s="7">
        <v>34609.300000000003</v>
      </c>
      <c r="J397" s="7"/>
      <c r="K397" s="7">
        <f>SUM(I397:J397)</f>
        <v>34609.300000000003</v>
      </c>
      <c r="L397" s="7">
        <v>34609.300000000003</v>
      </c>
      <c r="M397" s="7"/>
      <c r="N397" s="7">
        <f>SUM(L397:M397)</f>
        <v>34609.300000000003</v>
      </c>
    </row>
    <row r="398" spans="1:14" ht="31.5" outlineLevel="7">
      <c r="A398" s="43" t="s">
        <v>869</v>
      </c>
      <c r="B398" s="43" t="s">
        <v>907</v>
      </c>
      <c r="C398" s="43" t="s">
        <v>117</v>
      </c>
      <c r="D398" s="44"/>
      <c r="E398" s="10" t="s">
        <v>120</v>
      </c>
      <c r="F398" s="6"/>
      <c r="G398" s="6"/>
      <c r="H398" s="6"/>
      <c r="I398" s="6">
        <f>I399+I401</f>
        <v>7715.0929999999998</v>
      </c>
      <c r="J398" s="6">
        <f>J399+J401</f>
        <v>0</v>
      </c>
      <c r="K398" s="6">
        <f>K399+K401</f>
        <v>7715.0929999999998</v>
      </c>
      <c r="L398" s="6"/>
      <c r="M398" s="6">
        <f>M399+M401</f>
        <v>0</v>
      </c>
      <c r="N398" s="6">
        <f>N399+N401</f>
        <v>0</v>
      </c>
    </row>
    <row r="399" spans="1:14" ht="25.5" customHeight="1" outlineLevel="7">
      <c r="A399" s="43" t="s">
        <v>869</v>
      </c>
      <c r="B399" s="43" t="s">
        <v>907</v>
      </c>
      <c r="C399" s="43" t="s">
        <v>119</v>
      </c>
      <c r="D399" s="43"/>
      <c r="E399" s="10" t="s">
        <v>118</v>
      </c>
      <c r="F399" s="6"/>
      <c r="G399" s="6"/>
      <c r="H399" s="6"/>
      <c r="I399" s="6">
        <f t="shared" ref="I399:N399" si="183">I400</f>
        <v>771.50930000000005</v>
      </c>
      <c r="J399" s="6">
        <f t="shared" si="183"/>
        <v>0</v>
      </c>
      <c r="K399" s="6">
        <f t="shared" si="183"/>
        <v>771.50930000000005</v>
      </c>
      <c r="L399" s="6"/>
      <c r="M399" s="6">
        <f t="shared" si="183"/>
        <v>0</v>
      </c>
      <c r="N399" s="6">
        <f t="shared" si="183"/>
        <v>0</v>
      </c>
    </row>
    <row r="400" spans="1:14" ht="31.5" outlineLevel="7">
      <c r="A400" s="44" t="s">
        <v>869</v>
      </c>
      <c r="B400" s="44" t="s">
        <v>907</v>
      </c>
      <c r="C400" s="44" t="s">
        <v>119</v>
      </c>
      <c r="D400" s="44" t="s">
        <v>452</v>
      </c>
      <c r="E400" s="11" t="s">
        <v>453</v>
      </c>
      <c r="F400" s="7"/>
      <c r="G400" s="7"/>
      <c r="H400" s="7"/>
      <c r="I400" s="7">
        <v>771.50930000000005</v>
      </c>
      <c r="J400" s="7"/>
      <c r="K400" s="7">
        <f>SUM(I400:J400)</f>
        <v>771.50930000000005</v>
      </c>
      <c r="L400" s="7"/>
      <c r="M400" s="7"/>
      <c r="N400" s="7">
        <f>SUM(L400:M400)</f>
        <v>0</v>
      </c>
    </row>
    <row r="401" spans="1:14" ht="24" customHeight="1" outlineLevel="7">
      <c r="A401" s="43" t="s">
        <v>869</v>
      </c>
      <c r="B401" s="43" t="s">
        <v>907</v>
      </c>
      <c r="C401" s="43" t="s">
        <v>119</v>
      </c>
      <c r="D401" s="43"/>
      <c r="E401" s="10" t="s">
        <v>130</v>
      </c>
      <c r="F401" s="6"/>
      <c r="G401" s="6"/>
      <c r="H401" s="6"/>
      <c r="I401" s="6">
        <f t="shared" ref="I401:N401" si="184">I402</f>
        <v>6943.5837000000001</v>
      </c>
      <c r="J401" s="6">
        <f t="shared" si="184"/>
        <v>0</v>
      </c>
      <c r="K401" s="6">
        <f t="shared" si="184"/>
        <v>6943.5837000000001</v>
      </c>
      <c r="L401" s="6"/>
      <c r="M401" s="6">
        <f t="shared" si="184"/>
        <v>0</v>
      </c>
      <c r="N401" s="6">
        <f t="shared" si="184"/>
        <v>0</v>
      </c>
    </row>
    <row r="402" spans="1:14" ht="31.5" outlineLevel="7">
      <c r="A402" s="44" t="s">
        <v>869</v>
      </c>
      <c r="B402" s="44" t="s">
        <v>907</v>
      </c>
      <c r="C402" s="44" t="s">
        <v>119</v>
      </c>
      <c r="D402" s="44" t="s">
        <v>452</v>
      </c>
      <c r="E402" s="11" t="s">
        <v>453</v>
      </c>
      <c r="F402" s="6"/>
      <c r="G402" s="6"/>
      <c r="H402" s="6"/>
      <c r="I402" s="7">
        <v>6943.5837000000001</v>
      </c>
      <c r="J402" s="7"/>
      <c r="K402" s="7">
        <f>SUM(I402:J402)</f>
        <v>6943.5837000000001</v>
      </c>
      <c r="L402" s="6"/>
      <c r="M402" s="7"/>
      <c r="N402" s="7">
        <f>SUM(L402:M402)</f>
        <v>0</v>
      </c>
    </row>
    <row r="403" spans="1:14" ht="31.5" outlineLevel="7">
      <c r="A403" s="43" t="s">
        <v>869</v>
      </c>
      <c r="B403" s="43" t="s">
        <v>907</v>
      </c>
      <c r="C403" s="43" t="s">
        <v>531</v>
      </c>
      <c r="D403" s="43"/>
      <c r="E403" s="10" t="s">
        <v>532</v>
      </c>
      <c r="F403" s="6">
        <f>F404</f>
        <v>27916.3</v>
      </c>
      <c r="G403" s="6">
        <f t="shared" ref="G403:H405" si="185">G404</f>
        <v>0</v>
      </c>
      <c r="H403" s="6">
        <f t="shared" si="185"/>
        <v>27916.3</v>
      </c>
      <c r="I403" s="6">
        <f t="shared" ref="I403:N405" si="186">I404</f>
        <v>27916.3</v>
      </c>
      <c r="J403" s="6">
        <f t="shared" si="186"/>
        <v>0</v>
      </c>
      <c r="K403" s="6">
        <f t="shared" si="186"/>
        <v>27916.3</v>
      </c>
      <c r="L403" s="6">
        <f t="shared" si="186"/>
        <v>27916.3</v>
      </c>
      <c r="M403" s="6">
        <f t="shared" si="186"/>
        <v>0</v>
      </c>
      <c r="N403" s="6">
        <f t="shared" si="186"/>
        <v>27916.3</v>
      </c>
    </row>
    <row r="404" spans="1:14" ht="31.5" outlineLevel="7">
      <c r="A404" s="43" t="s">
        <v>869</v>
      </c>
      <c r="B404" s="43" t="s">
        <v>907</v>
      </c>
      <c r="C404" s="43" t="s">
        <v>599</v>
      </c>
      <c r="D404" s="43"/>
      <c r="E404" s="10" t="s">
        <v>422</v>
      </c>
      <c r="F404" s="6">
        <f>F405</f>
        <v>27916.3</v>
      </c>
      <c r="G404" s="6">
        <f t="shared" si="185"/>
        <v>0</v>
      </c>
      <c r="H404" s="6">
        <f t="shared" si="185"/>
        <v>27916.3</v>
      </c>
      <c r="I404" s="6">
        <f t="shared" si="186"/>
        <v>27916.3</v>
      </c>
      <c r="J404" s="6">
        <f t="shared" si="186"/>
        <v>0</v>
      </c>
      <c r="K404" s="6">
        <f t="shared" si="186"/>
        <v>27916.3</v>
      </c>
      <c r="L404" s="6">
        <f t="shared" si="186"/>
        <v>27916.3</v>
      </c>
      <c r="M404" s="6">
        <f t="shared" si="186"/>
        <v>0</v>
      </c>
      <c r="N404" s="6">
        <f t="shared" si="186"/>
        <v>27916.3</v>
      </c>
    </row>
    <row r="405" spans="1:14" ht="31.5" outlineLevel="7">
      <c r="A405" s="43" t="s">
        <v>869</v>
      </c>
      <c r="B405" s="43" t="s">
        <v>907</v>
      </c>
      <c r="C405" s="43" t="s">
        <v>600</v>
      </c>
      <c r="D405" s="43"/>
      <c r="E405" s="10" t="s">
        <v>601</v>
      </c>
      <c r="F405" s="6">
        <f>F406</f>
        <v>27916.3</v>
      </c>
      <c r="G405" s="6">
        <f t="shared" si="185"/>
        <v>0</v>
      </c>
      <c r="H405" s="6">
        <f t="shared" si="185"/>
        <v>27916.3</v>
      </c>
      <c r="I405" s="6">
        <f t="shared" si="186"/>
        <v>27916.3</v>
      </c>
      <c r="J405" s="6">
        <f t="shared" si="186"/>
        <v>0</v>
      </c>
      <c r="K405" s="6">
        <f t="shared" si="186"/>
        <v>27916.3</v>
      </c>
      <c r="L405" s="6">
        <f t="shared" si="186"/>
        <v>27916.3</v>
      </c>
      <c r="M405" s="6">
        <f t="shared" si="186"/>
        <v>0</v>
      </c>
      <c r="N405" s="6">
        <f t="shared" si="186"/>
        <v>27916.3</v>
      </c>
    </row>
    <row r="406" spans="1:14" ht="31.5" outlineLevel="7">
      <c r="A406" s="44" t="s">
        <v>869</v>
      </c>
      <c r="B406" s="44" t="s">
        <v>907</v>
      </c>
      <c r="C406" s="44" t="s">
        <v>600</v>
      </c>
      <c r="D406" s="44" t="s">
        <v>452</v>
      </c>
      <c r="E406" s="11" t="s">
        <v>453</v>
      </c>
      <c r="F406" s="7">
        <v>27916.3</v>
      </c>
      <c r="G406" s="7"/>
      <c r="H406" s="7">
        <f>SUM(F406:G406)</f>
        <v>27916.3</v>
      </c>
      <c r="I406" s="7">
        <v>27916.3</v>
      </c>
      <c r="J406" s="7"/>
      <c r="K406" s="7">
        <f>SUM(I406:J406)</f>
        <v>27916.3</v>
      </c>
      <c r="L406" s="7">
        <v>27916.3</v>
      </c>
      <c r="M406" s="7"/>
      <c r="N406" s="7">
        <f>SUM(L406:M406)</f>
        <v>27916.3</v>
      </c>
    </row>
    <row r="407" spans="1:14" ht="15.75" outlineLevel="7">
      <c r="A407" s="43" t="s">
        <v>869</v>
      </c>
      <c r="B407" s="43" t="s">
        <v>910</v>
      </c>
      <c r="C407" s="43"/>
      <c r="D407" s="43"/>
      <c r="E407" s="10" t="s">
        <v>911</v>
      </c>
      <c r="F407" s="6">
        <f t="shared" ref="F407:N407" si="187">F408+F417</f>
        <v>135319</v>
      </c>
      <c r="G407" s="6">
        <f t="shared" si="187"/>
        <v>-3.8</v>
      </c>
      <c r="H407" s="6">
        <f t="shared" si="187"/>
        <v>135315.19999999998</v>
      </c>
      <c r="I407" s="6">
        <f t="shared" si="187"/>
        <v>135382.39999999999</v>
      </c>
      <c r="J407" s="6">
        <f t="shared" si="187"/>
        <v>-70.599999999999994</v>
      </c>
      <c r="K407" s="6">
        <f t="shared" si="187"/>
        <v>135311.79999999999</v>
      </c>
      <c r="L407" s="6">
        <f t="shared" si="187"/>
        <v>135311.9</v>
      </c>
      <c r="M407" s="6">
        <f t="shared" si="187"/>
        <v>0</v>
      </c>
      <c r="N407" s="6">
        <f t="shared" si="187"/>
        <v>135311.9</v>
      </c>
    </row>
    <row r="408" spans="1:14" s="59" customFormat="1" ht="31.5" outlineLevel="2">
      <c r="A408" s="43" t="s">
        <v>869</v>
      </c>
      <c r="B408" s="43" t="s">
        <v>910</v>
      </c>
      <c r="C408" s="43" t="s">
        <v>518</v>
      </c>
      <c r="D408" s="43"/>
      <c r="E408" s="10" t="s">
        <v>519</v>
      </c>
      <c r="F408" s="6">
        <f t="shared" ref="F408:N408" si="188">F409+F413</f>
        <v>134798.9</v>
      </c>
      <c r="G408" s="6">
        <f t="shared" si="188"/>
        <v>0</v>
      </c>
      <c r="H408" s="6">
        <f t="shared" si="188"/>
        <v>134798.9</v>
      </c>
      <c r="I408" s="6">
        <f t="shared" si="188"/>
        <v>134798.9</v>
      </c>
      <c r="J408" s="6">
        <f t="shared" si="188"/>
        <v>0</v>
      </c>
      <c r="K408" s="6">
        <f t="shared" si="188"/>
        <v>134798.9</v>
      </c>
      <c r="L408" s="6">
        <f t="shared" si="188"/>
        <v>134798.9</v>
      </c>
      <c r="M408" s="6">
        <f t="shared" si="188"/>
        <v>0</v>
      </c>
      <c r="N408" s="6">
        <f t="shared" si="188"/>
        <v>134798.9</v>
      </c>
    </row>
    <row r="409" spans="1:14" ht="31.5" outlineLevel="3">
      <c r="A409" s="43" t="s">
        <v>869</v>
      </c>
      <c r="B409" s="43" t="s">
        <v>910</v>
      </c>
      <c r="C409" s="43" t="s">
        <v>556</v>
      </c>
      <c r="D409" s="43"/>
      <c r="E409" s="10" t="s">
        <v>557</v>
      </c>
      <c r="F409" s="6">
        <f t="shared" ref="F409:N409" si="189">F410</f>
        <v>11244.1</v>
      </c>
      <c r="G409" s="6">
        <f t="shared" si="189"/>
        <v>0</v>
      </c>
      <c r="H409" s="6">
        <f t="shared" si="189"/>
        <v>11244.1</v>
      </c>
      <c r="I409" s="6">
        <f t="shared" si="189"/>
        <v>11244.1</v>
      </c>
      <c r="J409" s="6">
        <f t="shared" si="189"/>
        <v>0</v>
      </c>
      <c r="K409" s="6">
        <f t="shared" si="189"/>
        <v>11244.1</v>
      </c>
      <c r="L409" s="6">
        <f t="shared" si="189"/>
        <v>11244.1</v>
      </c>
      <c r="M409" s="6">
        <f t="shared" si="189"/>
        <v>0</v>
      </c>
      <c r="N409" s="6">
        <f t="shared" si="189"/>
        <v>11244.1</v>
      </c>
    </row>
    <row r="410" spans="1:14" ht="15.75" outlineLevel="4">
      <c r="A410" s="43" t="s">
        <v>869</v>
      </c>
      <c r="B410" s="43" t="s">
        <v>910</v>
      </c>
      <c r="C410" s="43" t="s">
        <v>558</v>
      </c>
      <c r="D410" s="43"/>
      <c r="E410" s="10" t="s">
        <v>559</v>
      </c>
      <c r="F410" s="6">
        <f t="shared" ref="F410:N411" si="190">F411</f>
        <v>11244.1</v>
      </c>
      <c r="G410" s="6">
        <f t="shared" si="190"/>
        <v>0</v>
      </c>
      <c r="H410" s="6">
        <f t="shared" si="190"/>
        <v>11244.1</v>
      </c>
      <c r="I410" s="6">
        <f>I411</f>
        <v>11244.1</v>
      </c>
      <c r="J410" s="6">
        <f t="shared" si="190"/>
        <v>0</v>
      </c>
      <c r="K410" s="6">
        <f t="shared" si="190"/>
        <v>11244.1</v>
      </c>
      <c r="L410" s="6">
        <f>L411</f>
        <v>11244.1</v>
      </c>
      <c r="M410" s="6">
        <f t="shared" si="190"/>
        <v>0</v>
      </c>
      <c r="N410" s="6">
        <f t="shared" si="190"/>
        <v>11244.1</v>
      </c>
    </row>
    <row r="411" spans="1:14" ht="15.75" outlineLevel="5">
      <c r="A411" s="43" t="s">
        <v>869</v>
      </c>
      <c r="B411" s="43" t="s">
        <v>910</v>
      </c>
      <c r="C411" s="43" t="s">
        <v>562</v>
      </c>
      <c r="D411" s="43"/>
      <c r="E411" s="10" t="s">
        <v>824</v>
      </c>
      <c r="F411" s="6">
        <f t="shared" si="190"/>
        <v>11244.1</v>
      </c>
      <c r="G411" s="6">
        <f t="shared" si="190"/>
        <v>0</v>
      </c>
      <c r="H411" s="6">
        <f t="shared" si="190"/>
        <v>11244.1</v>
      </c>
      <c r="I411" s="6">
        <f>I412</f>
        <v>11244.1</v>
      </c>
      <c r="J411" s="6">
        <f t="shared" si="190"/>
        <v>0</v>
      </c>
      <c r="K411" s="6">
        <f t="shared" si="190"/>
        <v>11244.1</v>
      </c>
      <c r="L411" s="6">
        <f>L412</f>
        <v>11244.1</v>
      </c>
      <c r="M411" s="6">
        <f t="shared" si="190"/>
        <v>0</v>
      </c>
      <c r="N411" s="6">
        <f t="shared" si="190"/>
        <v>11244.1</v>
      </c>
    </row>
    <row r="412" spans="1:14" ht="15.75" outlineLevel="7">
      <c r="A412" s="44" t="s">
        <v>869</v>
      </c>
      <c r="B412" s="44" t="s">
        <v>910</v>
      </c>
      <c r="C412" s="44" t="s">
        <v>562</v>
      </c>
      <c r="D412" s="44" t="s">
        <v>394</v>
      </c>
      <c r="E412" s="11" t="s">
        <v>395</v>
      </c>
      <c r="F412" s="7">
        <v>11244.1</v>
      </c>
      <c r="G412" s="7"/>
      <c r="H412" s="7">
        <f>SUM(F412:G412)</f>
        <v>11244.1</v>
      </c>
      <c r="I412" s="7">
        <v>11244.1</v>
      </c>
      <c r="J412" s="7"/>
      <c r="K412" s="7">
        <f>SUM(I412:J412)</f>
        <v>11244.1</v>
      </c>
      <c r="L412" s="7">
        <v>11244.1</v>
      </c>
      <c r="M412" s="7"/>
      <c r="N412" s="7">
        <f>SUM(L412:M412)</f>
        <v>11244.1</v>
      </c>
    </row>
    <row r="413" spans="1:14" ht="31.5" outlineLevel="3">
      <c r="A413" s="43" t="s">
        <v>869</v>
      </c>
      <c r="B413" s="43" t="s">
        <v>910</v>
      </c>
      <c r="C413" s="43" t="s">
        <v>531</v>
      </c>
      <c r="D413" s="43"/>
      <c r="E413" s="10" t="s">
        <v>532</v>
      </c>
      <c r="F413" s="6">
        <f t="shared" ref="F413:N415" si="191">F414</f>
        <v>123554.8</v>
      </c>
      <c r="G413" s="6">
        <f t="shared" si="191"/>
        <v>0</v>
      </c>
      <c r="H413" s="6">
        <f t="shared" si="191"/>
        <v>123554.8</v>
      </c>
      <c r="I413" s="6">
        <f>I414</f>
        <v>123554.8</v>
      </c>
      <c r="J413" s="6">
        <f t="shared" si="191"/>
        <v>0</v>
      </c>
      <c r="K413" s="6">
        <f t="shared" si="191"/>
        <v>123554.8</v>
      </c>
      <c r="L413" s="6">
        <f>L414</f>
        <v>123554.8</v>
      </c>
      <c r="M413" s="6">
        <f t="shared" si="191"/>
        <v>0</v>
      </c>
      <c r="N413" s="6">
        <f t="shared" si="191"/>
        <v>123554.8</v>
      </c>
    </row>
    <row r="414" spans="1:14" ht="31.5" outlineLevel="4">
      <c r="A414" s="43" t="s">
        <v>869</v>
      </c>
      <c r="B414" s="43" t="s">
        <v>910</v>
      </c>
      <c r="C414" s="43" t="s">
        <v>599</v>
      </c>
      <c r="D414" s="43"/>
      <c r="E414" s="10" t="s">
        <v>422</v>
      </c>
      <c r="F414" s="6">
        <f t="shared" si="191"/>
        <v>123554.8</v>
      </c>
      <c r="G414" s="6">
        <f t="shared" si="191"/>
        <v>0</v>
      </c>
      <c r="H414" s="6">
        <f t="shared" si="191"/>
        <v>123554.8</v>
      </c>
      <c r="I414" s="6">
        <f t="shared" si="191"/>
        <v>123554.8</v>
      </c>
      <c r="J414" s="6">
        <f t="shared" si="191"/>
        <v>0</v>
      </c>
      <c r="K414" s="6">
        <f t="shared" si="191"/>
        <v>123554.8</v>
      </c>
      <c r="L414" s="6">
        <f t="shared" si="191"/>
        <v>123554.8</v>
      </c>
      <c r="M414" s="6">
        <f t="shared" si="191"/>
        <v>0</v>
      </c>
      <c r="N414" s="6">
        <f t="shared" si="191"/>
        <v>123554.8</v>
      </c>
    </row>
    <row r="415" spans="1:14" ht="31.5" outlineLevel="5">
      <c r="A415" s="43" t="s">
        <v>869</v>
      </c>
      <c r="B415" s="43" t="s">
        <v>910</v>
      </c>
      <c r="C415" s="43" t="s">
        <v>600</v>
      </c>
      <c r="D415" s="43"/>
      <c r="E415" s="10" t="s">
        <v>601</v>
      </c>
      <c r="F415" s="6">
        <f t="shared" si="191"/>
        <v>123554.8</v>
      </c>
      <c r="G415" s="6">
        <f t="shared" si="191"/>
        <v>0</v>
      </c>
      <c r="H415" s="6">
        <f t="shared" si="191"/>
        <v>123554.8</v>
      </c>
      <c r="I415" s="6">
        <f>I416</f>
        <v>123554.8</v>
      </c>
      <c r="J415" s="6">
        <f t="shared" si="191"/>
        <v>0</v>
      </c>
      <c r="K415" s="6">
        <f t="shared" si="191"/>
        <v>123554.8</v>
      </c>
      <c r="L415" s="6">
        <f>L416</f>
        <v>123554.8</v>
      </c>
      <c r="M415" s="6">
        <f t="shared" si="191"/>
        <v>0</v>
      </c>
      <c r="N415" s="6">
        <f t="shared" si="191"/>
        <v>123554.8</v>
      </c>
    </row>
    <row r="416" spans="1:14" ht="31.5" outlineLevel="7">
      <c r="A416" s="44" t="s">
        <v>869</v>
      </c>
      <c r="B416" s="44" t="s">
        <v>910</v>
      </c>
      <c r="C416" s="44" t="s">
        <v>600</v>
      </c>
      <c r="D416" s="44" t="s">
        <v>452</v>
      </c>
      <c r="E416" s="11" t="s">
        <v>453</v>
      </c>
      <c r="F416" s="7">
        <v>123554.8</v>
      </c>
      <c r="G416" s="7"/>
      <c r="H416" s="7">
        <f>SUM(F416:G416)</f>
        <v>123554.8</v>
      </c>
      <c r="I416" s="7">
        <v>123554.8</v>
      </c>
      <c r="J416" s="7"/>
      <c r="K416" s="7">
        <f>SUM(I416:J416)</f>
        <v>123554.8</v>
      </c>
      <c r="L416" s="7">
        <v>123554.8</v>
      </c>
      <c r="M416" s="7"/>
      <c r="N416" s="7">
        <f>SUM(L416:M416)</f>
        <v>123554.8</v>
      </c>
    </row>
    <row r="417" spans="1:14" ht="31.5" outlineLevel="2">
      <c r="A417" s="43" t="s">
        <v>869</v>
      </c>
      <c r="B417" s="43" t="s">
        <v>910</v>
      </c>
      <c r="C417" s="43" t="s">
        <v>409</v>
      </c>
      <c r="D417" s="43"/>
      <c r="E417" s="10" t="s">
        <v>410</v>
      </c>
      <c r="F417" s="6">
        <f t="shared" ref="F417:N420" si="192">F418</f>
        <v>520.1</v>
      </c>
      <c r="G417" s="6">
        <f t="shared" si="192"/>
        <v>-3.8</v>
      </c>
      <c r="H417" s="6">
        <f t="shared" si="192"/>
        <v>516.30000000000007</v>
      </c>
      <c r="I417" s="6">
        <f>I418</f>
        <v>583.5</v>
      </c>
      <c r="J417" s="6">
        <f t="shared" si="192"/>
        <v>-70.599999999999994</v>
      </c>
      <c r="K417" s="6">
        <f t="shared" si="192"/>
        <v>512.9</v>
      </c>
      <c r="L417" s="6">
        <f>L418</f>
        <v>513</v>
      </c>
      <c r="M417" s="6">
        <f t="shared" si="192"/>
        <v>0</v>
      </c>
      <c r="N417" s="6">
        <f t="shared" si="192"/>
        <v>513</v>
      </c>
    </row>
    <row r="418" spans="1:14" ht="31.5" outlineLevel="3">
      <c r="A418" s="43" t="s">
        <v>869</v>
      </c>
      <c r="B418" s="43" t="s">
        <v>910</v>
      </c>
      <c r="C418" s="43" t="s">
        <v>411</v>
      </c>
      <c r="D418" s="43"/>
      <c r="E418" s="10" t="s">
        <v>412</v>
      </c>
      <c r="F418" s="6">
        <f t="shared" si="192"/>
        <v>520.1</v>
      </c>
      <c r="G418" s="6">
        <f t="shared" si="192"/>
        <v>-3.8</v>
      </c>
      <c r="H418" s="6">
        <f t="shared" si="192"/>
        <v>516.30000000000007</v>
      </c>
      <c r="I418" s="6">
        <f>I419</f>
        <v>583.5</v>
      </c>
      <c r="J418" s="6">
        <f t="shared" si="192"/>
        <v>-70.599999999999994</v>
      </c>
      <c r="K418" s="6">
        <f t="shared" si="192"/>
        <v>512.9</v>
      </c>
      <c r="L418" s="6">
        <f>L419</f>
        <v>513</v>
      </c>
      <c r="M418" s="6">
        <f t="shared" si="192"/>
        <v>0</v>
      </c>
      <c r="N418" s="6">
        <f t="shared" si="192"/>
        <v>513</v>
      </c>
    </row>
    <row r="419" spans="1:14" ht="15.75" outlineLevel="4">
      <c r="A419" s="43" t="s">
        <v>869</v>
      </c>
      <c r="B419" s="43" t="s">
        <v>910</v>
      </c>
      <c r="C419" s="43" t="s">
        <v>413</v>
      </c>
      <c r="D419" s="43"/>
      <c r="E419" s="10" t="s">
        <v>414</v>
      </c>
      <c r="F419" s="6">
        <f t="shared" si="192"/>
        <v>520.1</v>
      </c>
      <c r="G419" s="6">
        <f t="shared" si="192"/>
        <v>-3.8</v>
      </c>
      <c r="H419" s="6">
        <f t="shared" si="192"/>
        <v>516.30000000000007</v>
      </c>
      <c r="I419" s="6">
        <f>I420</f>
        <v>583.5</v>
      </c>
      <c r="J419" s="6">
        <f t="shared" si="192"/>
        <v>-70.599999999999994</v>
      </c>
      <c r="K419" s="6">
        <f t="shared" si="192"/>
        <v>512.9</v>
      </c>
      <c r="L419" s="6">
        <f>L420</f>
        <v>513</v>
      </c>
      <c r="M419" s="6">
        <f t="shared" si="192"/>
        <v>0</v>
      </c>
      <c r="N419" s="6">
        <f t="shared" si="192"/>
        <v>513</v>
      </c>
    </row>
    <row r="420" spans="1:14" ht="31.5" customHeight="1" outlineLevel="5">
      <c r="A420" s="43" t="s">
        <v>869</v>
      </c>
      <c r="B420" s="43" t="s">
        <v>910</v>
      </c>
      <c r="C420" s="163" t="s">
        <v>570</v>
      </c>
      <c r="D420" s="163"/>
      <c r="E420" s="164" t="s">
        <v>84</v>
      </c>
      <c r="F420" s="6">
        <f t="shared" si="192"/>
        <v>520.1</v>
      </c>
      <c r="G420" s="171">
        <f t="shared" si="192"/>
        <v>-3.8</v>
      </c>
      <c r="H420" s="171">
        <f t="shared" si="192"/>
        <v>516.30000000000007</v>
      </c>
      <c r="I420" s="6">
        <f>I421</f>
        <v>583.5</v>
      </c>
      <c r="J420" s="171">
        <f t="shared" si="192"/>
        <v>-70.599999999999994</v>
      </c>
      <c r="K420" s="171">
        <f t="shared" si="192"/>
        <v>512.9</v>
      </c>
      <c r="L420" s="6">
        <f>L421</f>
        <v>513</v>
      </c>
      <c r="M420" s="6">
        <f t="shared" si="192"/>
        <v>0</v>
      </c>
      <c r="N420" s="6">
        <f t="shared" si="192"/>
        <v>513</v>
      </c>
    </row>
    <row r="421" spans="1:14" ht="15.75" outlineLevel="7">
      <c r="A421" s="44" t="s">
        <v>869</v>
      </c>
      <c r="B421" s="44" t="s">
        <v>910</v>
      </c>
      <c r="C421" s="44" t="s">
        <v>570</v>
      </c>
      <c r="D421" s="44" t="s">
        <v>394</v>
      </c>
      <c r="E421" s="11" t="s">
        <v>395</v>
      </c>
      <c r="F421" s="7">
        <v>520.1</v>
      </c>
      <c r="G421" s="162">
        <v>-3.8</v>
      </c>
      <c r="H421" s="162">
        <f>SUM(F421:G421)</f>
        <v>516.30000000000007</v>
      </c>
      <c r="I421" s="7">
        <v>583.5</v>
      </c>
      <c r="J421" s="162">
        <v>-70.599999999999994</v>
      </c>
      <c r="K421" s="162">
        <f>SUM(I421:J421)</f>
        <v>512.9</v>
      </c>
      <c r="L421" s="7">
        <v>513</v>
      </c>
      <c r="M421" s="7"/>
      <c r="N421" s="7">
        <f>SUM(L421:M421)</f>
        <v>513</v>
      </c>
    </row>
    <row r="422" spans="1:14" ht="15.75" outlineLevel="7">
      <c r="A422" s="43" t="s">
        <v>869</v>
      </c>
      <c r="B422" s="43" t="s">
        <v>912</v>
      </c>
      <c r="C422" s="44"/>
      <c r="D422" s="44"/>
      <c r="E422" s="51" t="s">
        <v>913</v>
      </c>
      <c r="F422" s="6">
        <f t="shared" ref="F422:N422" si="193">F434+F423</f>
        <v>773665.81</v>
      </c>
      <c r="G422" s="6">
        <f t="shared" si="193"/>
        <v>0</v>
      </c>
      <c r="H422" s="6">
        <f t="shared" si="193"/>
        <v>773665.81</v>
      </c>
      <c r="I422" s="6">
        <f t="shared" si="193"/>
        <v>340</v>
      </c>
      <c r="J422" s="6">
        <f t="shared" si="193"/>
        <v>0</v>
      </c>
      <c r="K422" s="6">
        <f t="shared" si="193"/>
        <v>340</v>
      </c>
      <c r="L422" s="6">
        <f t="shared" si="193"/>
        <v>340</v>
      </c>
      <c r="M422" s="6">
        <f t="shared" si="193"/>
        <v>0</v>
      </c>
      <c r="N422" s="6">
        <f t="shared" si="193"/>
        <v>340</v>
      </c>
    </row>
    <row r="423" spans="1:14" ht="15.75" outlineLevel="7">
      <c r="A423" s="43" t="s">
        <v>869</v>
      </c>
      <c r="B423" s="43" t="s">
        <v>160</v>
      </c>
      <c r="C423" s="43"/>
      <c r="D423" s="43"/>
      <c r="E423" s="10" t="s">
        <v>161</v>
      </c>
      <c r="F423" s="6">
        <f t="shared" ref="F423:N423" si="194">F424</f>
        <v>340</v>
      </c>
      <c r="G423" s="6">
        <f t="shared" si="194"/>
        <v>0</v>
      </c>
      <c r="H423" s="6">
        <f t="shared" si="194"/>
        <v>340</v>
      </c>
      <c r="I423" s="6">
        <f t="shared" si="194"/>
        <v>340</v>
      </c>
      <c r="J423" s="6">
        <f t="shared" si="194"/>
        <v>0</v>
      </c>
      <c r="K423" s="6">
        <f t="shared" si="194"/>
        <v>340</v>
      </c>
      <c r="L423" s="6">
        <f t="shared" si="194"/>
        <v>340</v>
      </c>
      <c r="M423" s="6">
        <f t="shared" si="194"/>
        <v>0</v>
      </c>
      <c r="N423" s="6">
        <f t="shared" si="194"/>
        <v>340</v>
      </c>
    </row>
    <row r="424" spans="1:14" ht="31.5" outlineLevel="7">
      <c r="A424" s="43" t="s">
        <v>869</v>
      </c>
      <c r="B424" s="43" t="s">
        <v>160</v>
      </c>
      <c r="C424" s="43" t="s">
        <v>436</v>
      </c>
      <c r="D424" s="43"/>
      <c r="E424" s="10" t="s">
        <v>437</v>
      </c>
      <c r="F424" s="6">
        <f t="shared" ref="F424:N424" si="195">F425</f>
        <v>340</v>
      </c>
      <c r="G424" s="6">
        <f t="shared" si="195"/>
        <v>0</v>
      </c>
      <c r="H424" s="6">
        <f t="shared" si="195"/>
        <v>340</v>
      </c>
      <c r="I424" s="6">
        <f t="shared" si="195"/>
        <v>340</v>
      </c>
      <c r="J424" s="6">
        <f t="shared" si="195"/>
        <v>0</v>
      </c>
      <c r="K424" s="6">
        <f t="shared" si="195"/>
        <v>340</v>
      </c>
      <c r="L424" s="6">
        <f t="shared" si="195"/>
        <v>340</v>
      </c>
      <c r="M424" s="6">
        <f t="shared" si="195"/>
        <v>0</v>
      </c>
      <c r="N424" s="6">
        <f t="shared" si="195"/>
        <v>340</v>
      </c>
    </row>
    <row r="425" spans="1:14" ht="15.75" outlineLevel="7">
      <c r="A425" s="43" t="s">
        <v>869</v>
      </c>
      <c r="B425" s="43" t="s">
        <v>160</v>
      </c>
      <c r="C425" s="43" t="s">
        <v>525</v>
      </c>
      <c r="D425" s="43"/>
      <c r="E425" s="10" t="s">
        <v>526</v>
      </c>
      <c r="F425" s="6">
        <f t="shared" ref="F425:L425" si="196">F426+F431</f>
        <v>340</v>
      </c>
      <c r="G425" s="6">
        <f>G426+G431</f>
        <v>0</v>
      </c>
      <c r="H425" s="6">
        <f>H426+H431</f>
        <v>340</v>
      </c>
      <c r="I425" s="6">
        <f t="shared" si="196"/>
        <v>340</v>
      </c>
      <c r="J425" s="6">
        <f t="shared" si="196"/>
        <v>0</v>
      </c>
      <c r="K425" s="6">
        <f t="shared" si="196"/>
        <v>340</v>
      </c>
      <c r="L425" s="6">
        <f t="shared" si="196"/>
        <v>340</v>
      </c>
      <c r="M425" s="6">
        <f>M426+M431</f>
        <v>0</v>
      </c>
      <c r="N425" s="6">
        <f>N426+N431</f>
        <v>340</v>
      </c>
    </row>
    <row r="426" spans="1:14" ht="15.75" outlineLevel="7">
      <c r="A426" s="43" t="s">
        <v>869</v>
      </c>
      <c r="B426" s="43" t="s">
        <v>160</v>
      </c>
      <c r="C426" s="43" t="s">
        <v>527</v>
      </c>
      <c r="D426" s="43"/>
      <c r="E426" s="10" t="s">
        <v>528</v>
      </c>
      <c r="F426" s="6">
        <f t="shared" ref="F426:N426" si="197">F427+F429</f>
        <v>320</v>
      </c>
      <c r="G426" s="6">
        <f t="shared" si="197"/>
        <v>0</v>
      </c>
      <c r="H426" s="6">
        <f t="shared" si="197"/>
        <v>320</v>
      </c>
      <c r="I426" s="6">
        <f t="shared" si="197"/>
        <v>320</v>
      </c>
      <c r="J426" s="6">
        <f t="shared" si="197"/>
        <v>0</v>
      </c>
      <c r="K426" s="6">
        <f t="shared" si="197"/>
        <v>320</v>
      </c>
      <c r="L426" s="6">
        <f t="shared" si="197"/>
        <v>320</v>
      </c>
      <c r="M426" s="6">
        <f t="shared" si="197"/>
        <v>0</v>
      </c>
      <c r="N426" s="6">
        <f t="shared" si="197"/>
        <v>320</v>
      </c>
    </row>
    <row r="427" spans="1:14" ht="15.75" outlineLevel="7">
      <c r="A427" s="43" t="s">
        <v>869</v>
      </c>
      <c r="B427" s="43" t="s">
        <v>160</v>
      </c>
      <c r="C427" s="43" t="s">
        <v>602</v>
      </c>
      <c r="D427" s="43"/>
      <c r="E427" s="10" t="s">
        <v>603</v>
      </c>
      <c r="F427" s="6">
        <f t="shared" ref="F427:N427" si="198">F428</f>
        <v>150</v>
      </c>
      <c r="G427" s="6">
        <f t="shared" si="198"/>
        <v>0</v>
      </c>
      <c r="H427" s="6">
        <f t="shared" si="198"/>
        <v>150</v>
      </c>
      <c r="I427" s="6">
        <f t="shared" si="198"/>
        <v>150</v>
      </c>
      <c r="J427" s="6">
        <f t="shared" si="198"/>
        <v>0</v>
      </c>
      <c r="K427" s="6">
        <f t="shared" si="198"/>
        <v>150</v>
      </c>
      <c r="L427" s="6">
        <f t="shared" si="198"/>
        <v>150</v>
      </c>
      <c r="M427" s="6">
        <f t="shared" si="198"/>
        <v>0</v>
      </c>
      <c r="N427" s="6">
        <f t="shared" si="198"/>
        <v>150</v>
      </c>
    </row>
    <row r="428" spans="1:14" ht="15.75" outlineLevel="7">
      <c r="A428" s="44" t="s">
        <v>869</v>
      </c>
      <c r="B428" s="44" t="s">
        <v>160</v>
      </c>
      <c r="C428" s="44" t="s">
        <v>602</v>
      </c>
      <c r="D428" s="44" t="s">
        <v>394</v>
      </c>
      <c r="E428" s="11" t="s">
        <v>395</v>
      </c>
      <c r="F428" s="7">
        <v>150</v>
      </c>
      <c r="G428" s="7"/>
      <c r="H428" s="7">
        <f>SUM(F428:G428)</f>
        <v>150</v>
      </c>
      <c r="I428" s="7">
        <v>150</v>
      </c>
      <c r="J428" s="7"/>
      <c r="K428" s="7">
        <f>SUM(I428:J428)</f>
        <v>150</v>
      </c>
      <c r="L428" s="7">
        <v>150</v>
      </c>
      <c r="M428" s="7"/>
      <c r="N428" s="7">
        <f>SUM(L428:M428)</f>
        <v>150</v>
      </c>
    </row>
    <row r="429" spans="1:14" ht="15.75" outlineLevel="7">
      <c r="A429" s="43" t="s">
        <v>869</v>
      </c>
      <c r="B429" s="43" t="s">
        <v>160</v>
      </c>
      <c r="C429" s="43" t="s">
        <v>604</v>
      </c>
      <c r="D429" s="43"/>
      <c r="E429" s="10" t="s">
        <v>605</v>
      </c>
      <c r="F429" s="6">
        <f t="shared" ref="F429:N429" si="199">F430</f>
        <v>170</v>
      </c>
      <c r="G429" s="6">
        <f t="shared" si="199"/>
        <v>0</v>
      </c>
      <c r="H429" s="6">
        <f t="shared" si="199"/>
        <v>170</v>
      </c>
      <c r="I429" s="6">
        <f t="shared" si="199"/>
        <v>170</v>
      </c>
      <c r="J429" s="6">
        <f t="shared" si="199"/>
        <v>0</v>
      </c>
      <c r="K429" s="6">
        <f t="shared" si="199"/>
        <v>170</v>
      </c>
      <c r="L429" s="6">
        <f t="shared" si="199"/>
        <v>170</v>
      </c>
      <c r="M429" s="6">
        <f t="shared" si="199"/>
        <v>0</v>
      </c>
      <c r="N429" s="6">
        <f t="shared" si="199"/>
        <v>170</v>
      </c>
    </row>
    <row r="430" spans="1:14" ht="15.75" outlineLevel="7">
      <c r="A430" s="44" t="s">
        <v>869</v>
      </c>
      <c r="B430" s="44" t="s">
        <v>160</v>
      </c>
      <c r="C430" s="44" t="s">
        <v>604</v>
      </c>
      <c r="D430" s="44" t="s">
        <v>394</v>
      </c>
      <c r="E430" s="11" t="s">
        <v>395</v>
      </c>
      <c r="F430" s="7">
        <v>170</v>
      </c>
      <c r="G430" s="7"/>
      <c r="H430" s="7">
        <f>SUM(F430:G430)</f>
        <v>170</v>
      </c>
      <c r="I430" s="7">
        <v>170</v>
      </c>
      <c r="J430" s="7"/>
      <c r="K430" s="7">
        <f>SUM(I430:J430)</f>
        <v>170</v>
      </c>
      <c r="L430" s="7">
        <v>170</v>
      </c>
      <c r="M430" s="7"/>
      <c r="N430" s="7">
        <f>SUM(L430:M430)</f>
        <v>170</v>
      </c>
    </row>
    <row r="431" spans="1:14" ht="31.5" outlineLevel="7">
      <c r="A431" s="43" t="s">
        <v>869</v>
      </c>
      <c r="B431" s="43" t="s">
        <v>160</v>
      </c>
      <c r="C431" s="43" t="s">
        <v>606</v>
      </c>
      <c r="D431" s="43"/>
      <c r="E431" s="10" t="s">
        <v>607</v>
      </c>
      <c r="F431" s="6">
        <f t="shared" ref="F431:N432" si="200">F432</f>
        <v>20</v>
      </c>
      <c r="G431" s="6">
        <f t="shared" si="200"/>
        <v>0</v>
      </c>
      <c r="H431" s="6">
        <f t="shared" si="200"/>
        <v>20</v>
      </c>
      <c r="I431" s="6">
        <f t="shared" si="200"/>
        <v>20</v>
      </c>
      <c r="J431" s="6">
        <f t="shared" si="200"/>
        <v>0</v>
      </c>
      <c r="K431" s="6">
        <f t="shared" si="200"/>
        <v>20</v>
      </c>
      <c r="L431" s="6">
        <f t="shared" si="200"/>
        <v>20</v>
      </c>
      <c r="M431" s="6">
        <f t="shared" si="200"/>
        <v>0</v>
      </c>
      <c r="N431" s="6">
        <f t="shared" si="200"/>
        <v>20</v>
      </c>
    </row>
    <row r="432" spans="1:14" ht="15.75" outlineLevel="7">
      <c r="A432" s="43" t="s">
        <v>869</v>
      </c>
      <c r="B432" s="43" t="s">
        <v>160</v>
      </c>
      <c r="C432" s="43" t="s">
        <v>608</v>
      </c>
      <c r="D432" s="43"/>
      <c r="E432" s="10" t="s">
        <v>609</v>
      </c>
      <c r="F432" s="6">
        <f t="shared" si="200"/>
        <v>20</v>
      </c>
      <c r="G432" s="6">
        <f t="shared" si="200"/>
        <v>0</v>
      </c>
      <c r="H432" s="6">
        <f t="shared" si="200"/>
        <v>20</v>
      </c>
      <c r="I432" s="6">
        <f t="shared" si="200"/>
        <v>20</v>
      </c>
      <c r="J432" s="6">
        <f t="shared" si="200"/>
        <v>0</v>
      </c>
      <c r="K432" s="6">
        <f t="shared" si="200"/>
        <v>20</v>
      </c>
      <c r="L432" s="6">
        <f t="shared" si="200"/>
        <v>20</v>
      </c>
      <c r="M432" s="6">
        <f t="shared" si="200"/>
        <v>0</v>
      </c>
      <c r="N432" s="6">
        <f t="shared" si="200"/>
        <v>20</v>
      </c>
    </row>
    <row r="433" spans="1:14" ht="15.75" outlineLevel="7">
      <c r="A433" s="44" t="s">
        <v>869</v>
      </c>
      <c r="B433" s="44" t="s">
        <v>160</v>
      </c>
      <c r="C433" s="44" t="s">
        <v>608</v>
      </c>
      <c r="D433" s="44" t="s">
        <v>394</v>
      </c>
      <c r="E433" s="11" t="s">
        <v>395</v>
      </c>
      <c r="F433" s="7">
        <v>20</v>
      </c>
      <c r="G433" s="7"/>
      <c r="H433" s="7">
        <f>SUM(F433:G433)</f>
        <v>20</v>
      </c>
      <c r="I433" s="7">
        <v>20</v>
      </c>
      <c r="J433" s="7"/>
      <c r="K433" s="7">
        <f>SUM(I433:J433)</f>
        <v>20</v>
      </c>
      <c r="L433" s="7">
        <v>20</v>
      </c>
      <c r="M433" s="7"/>
      <c r="N433" s="7">
        <f>SUM(L433:M433)</f>
        <v>20</v>
      </c>
    </row>
    <row r="434" spans="1:14" ht="15.75" outlineLevel="7">
      <c r="A434" s="43" t="s">
        <v>869</v>
      </c>
      <c r="B434" s="43" t="s">
        <v>32</v>
      </c>
      <c r="C434" s="43"/>
      <c r="D434" s="43"/>
      <c r="E434" s="10" t="s">
        <v>33</v>
      </c>
      <c r="F434" s="6">
        <f>F435</f>
        <v>773325.81</v>
      </c>
      <c r="G434" s="6">
        <f t="shared" ref="G434:H436" si="201">G435</f>
        <v>0</v>
      </c>
      <c r="H434" s="6">
        <f t="shared" si="201"/>
        <v>773325.81</v>
      </c>
      <c r="I434" s="6"/>
      <c r="J434" s="6">
        <f t="shared" ref="J434:K436" si="202">J435</f>
        <v>0</v>
      </c>
      <c r="K434" s="6">
        <f t="shared" si="202"/>
        <v>0</v>
      </c>
      <c r="L434" s="6"/>
      <c r="M434" s="6">
        <f t="shared" ref="M434:N436" si="203">M435</f>
        <v>0</v>
      </c>
      <c r="N434" s="6">
        <f t="shared" si="203"/>
        <v>0</v>
      </c>
    </row>
    <row r="435" spans="1:14" ht="31.5" outlineLevel="7">
      <c r="A435" s="43" t="s">
        <v>869</v>
      </c>
      <c r="B435" s="43" t="s">
        <v>32</v>
      </c>
      <c r="C435" s="43" t="s">
        <v>518</v>
      </c>
      <c r="D435" s="43"/>
      <c r="E435" s="10" t="s">
        <v>519</v>
      </c>
      <c r="F435" s="6">
        <f>F436</f>
        <v>773325.81</v>
      </c>
      <c r="G435" s="6">
        <f t="shared" si="201"/>
        <v>0</v>
      </c>
      <c r="H435" s="6">
        <f t="shared" si="201"/>
        <v>773325.81</v>
      </c>
      <c r="I435" s="6"/>
      <c r="J435" s="6">
        <f t="shared" si="202"/>
        <v>0</v>
      </c>
      <c r="K435" s="6">
        <f t="shared" si="202"/>
        <v>0</v>
      </c>
      <c r="L435" s="6"/>
      <c r="M435" s="6">
        <f t="shared" si="203"/>
        <v>0</v>
      </c>
      <c r="N435" s="6">
        <f t="shared" si="203"/>
        <v>0</v>
      </c>
    </row>
    <row r="436" spans="1:14" ht="15.75" outlineLevel="7">
      <c r="A436" s="43" t="s">
        <v>869</v>
      </c>
      <c r="B436" s="43" t="s">
        <v>32</v>
      </c>
      <c r="C436" s="43" t="s">
        <v>520</v>
      </c>
      <c r="D436" s="43"/>
      <c r="E436" s="10" t="s">
        <v>893</v>
      </c>
      <c r="F436" s="6">
        <f>F437</f>
        <v>773325.81</v>
      </c>
      <c r="G436" s="6">
        <f t="shared" si="201"/>
        <v>0</v>
      </c>
      <c r="H436" s="6">
        <f t="shared" si="201"/>
        <v>773325.81</v>
      </c>
      <c r="I436" s="6"/>
      <c r="J436" s="6">
        <f t="shared" si="202"/>
        <v>0</v>
      </c>
      <c r="K436" s="6">
        <f t="shared" si="202"/>
        <v>0</v>
      </c>
      <c r="L436" s="6"/>
      <c r="M436" s="6">
        <f t="shared" si="203"/>
        <v>0</v>
      </c>
      <c r="N436" s="6">
        <f t="shared" si="203"/>
        <v>0</v>
      </c>
    </row>
    <row r="437" spans="1:14" ht="15.75" outlineLevel="7">
      <c r="A437" s="43" t="s">
        <v>869</v>
      </c>
      <c r="B437" s="43" t="s">
        <v>32</v>
      </c>
      <c r="C437" s="43" t="s">
        <v>24</v>
      </c>
      <c r="D437" s="44"/>
      <c r="E437" s="10" t="s">
        <v>31</v>
      </c>
      <c r="F437" s="6">
        <f>F438+F440+F442</f>
        <v>773325.81</v>
      </c>
      <c r="G437" s="6">
        <f>G438+G440+G442</f>
        <v>0</v>
      </c>
      <c r="H437" s="6">
        <f>H438+H440+H442</f>
        <v>773325.81</v>
      </c>
      <c r="I437" s="6"/>
      <c r="J437" s="6">
        <f>J438+J440+J442</f>
        <v>0</v>
      </c>
      <c r="K437" s="6">
        <f>K438+K440+K442</f>
        <v>0</v>
      </c>
      <c r="L437" s="6"/>
      <c r="M437" s="6">
        <f>M438+M440+M442</f>
        <v>0</v>
      </c>
      <c r="N437" s="6">
        <f>N438+N440+N442</f>
        <v>0</v>
      </c>
    </row>
    <row r="438" spans="1:14" ht="31.5" outlineLevel="7">
      <c r="A438" s="43" t="s">
        <v>869</v>
      </c>
      <c r="B438" s="43" t="s">
        <v>32</v>
      </c>
      <c r="C438" s="43" t="s">
        <v>25</v>
      </c>
      <c r="D438" s="44"/>
      <c r="E438" s="10" t="s">
        <v>34</v>
      </c>
      <c r="F438" s="6">
        <f>F439</f>
        <v>9666.61</v>
      </c>
      <c r="G438" s="6">
        <f>G439</f>
        <v>0</v>
      </c>
      <c r="H438" s="6">
        <f>H439</f>
        <v>9666.61</v>
      </c>
      <c r="I438" s="6"/>
      <c r="J438" s="6">
        <f>J439</f>
        <v>0</v>
      </c>
      <c r="K438" s="6">
        <f>K439</f>
        <v>0</v>
      </c>
      <c r="L438" s="6"/>
      <c r="M438" s="6">
        <f>M439</f>
        <v>0</v>
      </c>
      <c r="N438" s="6">
        <f>N439</f>
        <v>0</v>
      </c>
    </row>
    <row r="439" spans="1:14" ht="31.5" outlineLevel="7">
      <c r="A439" s="44" t="s">
        <v>869</v>
      </c>
      <c r="B439" s="44" t="s">
        <v>32</v>
      </c>
      <c r="C439" s="44" t="s">
        <v>25</v>
      </c>
      <c r="D439" s="44" t="s">
        <v>452</v>
      </c>
      <c r="E439" s="11" t="s">
        <v>453</v>
      </c>
      <c r="F439" s="7">
        <v>9666.61</v>
      </c>
      <c r="G439" s="7"/>
      <c r="H439" s="7">
        <f>SUM(F439:G439)</f>
        <v>9666.61</v>
      </c>
      <c r="I439" s="7"/>
      <c r="J439" s="7"/>
      <c r="K439" s="7">
        <f>SUM(I439:J439)</f>
        <v>0</v>
      </c>
      <c r="L439" s="7"/>
      <c r="M439" s="7"/>
      <c r="N439" s="7">
        <f>SUM(L439:M439)</f>
        <v>0</v>
      </c>
    </row>
    <row r="440" spans="1:14" ht="31.5" outlineLevel="7">
      <c r="A440" s="43" t="s">
        <v>869</v>
      </c>
      <c r="B440" s="43" t="s">
        <v>32</v>
      </c>
      <c r="C440" s="43" t="s">
        <v>25</v>
      </c>
      <c r="D440" s="44"/>
      <c r="E440" s="10" t="s">
        <v>35</v>
      </c>
      <c r="F440" s="6">
        <f>F441</f>
        <v>190914.8</v>
      </c>
      <c r="G440" s="6">
        <f>G441</f>
        <v>0</v>
      </c>
      <c r="H440" s="6">
        <f>H441</f>
        <v>190914.8</v>
      </c>
      <c r="I440" s="6"/>
      <c r="J440" s="6">
        <f>J441</f>
        <v>0</v>
      </c>
      <c r="K440" s="6">
        <f>K441</f>
        <v>0</v>
      </c>
      <c r="L440" s="6"/>
      <c r="M440" s="6">
        <f>M441</f>
        <v>0</v>
      </c>
      <c r="N440" s="6">
        <f>N441</f>
        <v>0</v>
      </c>
    </row>
    <row r="441" spans="1:14" ht="31.5" outlineLevel="7">
      <c r="A441" s="44" t="s">
        <v>869</v>
      </c>
      <c r="B441" s="44" t="s">
        <v>32</v>
      </c>
      <c r="C441" s="44" t="s">
        <v>25</v>
      </c>
      <c r="D441" s="44" t="s">
        <v>452</v>
      </c>
      <c r="E441" s="11" t="s">
        <v>453</v>
      </c>
      <c r="F441" s="7">
        <v>190914.8</v>
      </c>
      <c r="G441" s="7"/>
      <c r="H441" s="7">
        <f>SUM(F441:G441)</f>
        <v>190914.8</v>
      </c>
      <c r="I441" s="7"/>
      <c r="J441" s="7"/>
      <c r="K441" s="7">
        <f>SUM(I441:J441)</f>
        <v>0</v>
      </c>
      <c r="L441" s="7"/>
      <c r="M441" s="7"/>
      <c r="N441" s="7">
        <f>SUM(L441:M441)</f>
        <v>0</v>
      </c>
    </row>
    <row r="442" spans="1:14" ht="31.5" outlineLevel="7">
      <c r="A442" s="43" t="s">
        <v>869</v>
      </c>
      <c r="B442" s="43" t="s">
        <v>32</v>
      </c>
      <c r="C442" s="43" t="s">
        <v>25</v>
      </c>
      <c r="D442" s="44"/>
      <c r="E442" s="10" t="s">
        <v>36</v>
      </c>
      <c r="F442" s="6">
        <f>F443</f>
        <v>572744.4</v>
      </c>
      <c r="G442" s="6">
        <f>G443</f>
        <v>0</v>
      </c>
      <c r="H442" s="6">
        <f>H443</f>
        <v>572744.4</v>
      </c>
      <c r="I442" s="6"/>
      <c r="J442" s="6">
        <f>J443</f>
        <v>0</v>
      </c>
      <c r="K442" s="6">
        <f>K443</f>
        <v>0</v>
      </c>
      <c r="L442" s="6"/>
      <c r="M442" s="6">
        <f>M443</f>
        <v>0</v>
      </c>
      <c r="N442" s="6">
        <f>N443</f>
        <v>0</v>
      </c>
    </row>
    <row r="443" spans="1:14" ht="31.5" outlineLevel="7">
      <c r="A443" s="44" t="s">
        <v>869</v>
      </c>
      <c r="B443" s="44" t="s">
        <v>32</v>
      </c>
      <c r="C443" s="44" t="s">
        <v>25</v>
      </c>
      <c r="D443" s="44" t="s">
        <v>452</v>
      </c>
      <c r="E443" s="11" t="s">
        <v>453</v>
      </c>
      <c r="F443" s="7">
        <v>572744.4</v>
      </c>
      <c r="G443" s="7"/>
      <c r="H443" s="7">
        <f>SUM(F443:G443)</f>
        <v>572744.4</v>
      </c>
      <c r="I443" s="7"/>
      <c r="J443" s="7"/>
      <c r="K443" s="7">
        <f>SUM(I443:J443)</f>
        <v>0</v>
      </c>
      <c r="L443" s="7"/>
      <c r="M443" s="7"/>
      <c r="N443" s="7">
        <f>SUM(L443:M443)</f>
        <v>0</v>
      </c>
    </row>
    <row r="444" spans="1:14" ht="15.75" outlineLevel="7">
      <c r="A444" s="43" t="s">
        <v>869</v>
      </c>
      <c r="B444" s="43" t="s">
        <v>861</v>
      </c>
      <c r="C444" s="44"/>
      <c r="D444" s="44"/>
      <c r="E444" s="51" t="s">
        <v>862</v>
      </c>
      <c r="F444" s="6">
        <f t="shared" ref="F444:N444" si="204">F445+F460+F477+F483</f>
        <v>72811.978119999985</v>
      </c>
      <c r="G444" s="6">
        <f t="shared" si="204"/>
        <v>-1196.67812</v>
      </c>
      <c r="H444" s="6">
        <f t="shared" si="204"/>
        <v>71615.299999999988</v>
      </c>
      <c r="I444" s="6">
        <f t="shared" si="204"/>
        <v>24447.267820000001</v>
      </c>
      <c r="J444" s="6">
        <f t="shared" si="204"/>
        <v>-119.66782000000001</v>
      </c>
      <c r="K444" s="6">
        <f t="shared" si="204"/>
        <v>24327.599999999999</v>
      </c>
      <c r="L444" s="6">
        <f t="shared" si="204"/>
        <v>15537.43391</v>
      </c>
      <c r="M444" s="6">
        <f t="shared" si="204"/>
        <v>-59.833910000000003</v>
      </c>
      <c r="N444" s="6">
        <f t="shared" si="204"/>
        <v>15477.6</v>
      </c>
    </row>
    <row r="445" spans="1:14" ht="15.75" outlineLevel="7">
      <c r="A445" s="43" t="s">
        <v>869</v>
      </c>
      <c r="B445" s="104" t="s">
        <v>914</v>
      </c>
      <c r="C445" s="104"/>
      <c r="D445" s="104"/>
      <c r="E445" s="51" t="s">
        <v>15</v>
      </c>
      <c r="F445" s="6">
        <f t="shared" ref="F445:H446" si="205">F446</f>
        <v>60184.378119999994</v>
      </c>
      <c r="G445" s="6">
        <f t="shared" si="205"/>
        <v>-1196.67812</v>
      </c>
      <c r="H445" s="6">
        <f t="shared" si="205"/>
        <v>58987.7</v>
      </c>
      <c r="I445" s="6">
        <f t="shared" ref="I445:L446" si="206">I446</f>
        <v>11819.667820000001</v>
      </c>
      <c r="J445" s="6">
        <f>J446</f>
        <v>-119.66782000000001</v>
      </c>
      <c r="K445" s="6">
        <f>K446</f>
        <v>11700</v>
      </c>
      <c r="L445" s="6">
        <f t="shared" si="206"/>
        <v>2909.8339099999998</v>
      </c>
      <c r="M445" s="6">
        <f>M446</f>
        <v>-59.833910000000003</v>
      </c>
      <c r="N445" s="6">
        <f>N446</f>
        <v>2850</v>
      </c>
    </row>
    <row r="446" spans="1:14" ht="31.5" outlineLevel="7">
      <c r="A446" s="43" t="s">
        <v>869</v>
      </c>
      <c r="B446" s="104" t="s">
        <v>914</v>
      </c>
      <c r="C446" s="43" t="s">
        <v>610</v>
      </c>
      <c r="D446" s="43"/>
      <c r="E446" s="10" t="s">
        <v>611</v>
      </c>
      <c r="F446" s="6">
        <f t="shared" si="205"/>
        <v>60184.378119999994</v>
      </c>
      <c r="G446" s="6">
        <f t="shared" si="205"/>
        <v>-1196.67812</v>
      </c>
      <c r="H446" s="6">
        <f t="shared" si="205"/>
        <v>58987.7</v>
      </c>
      <c r="I446" s="6">
        <f t="shared" si="206"/>
        <v>11819.667820000001</v>
      </c>
      <c r="J446" s="6">
        <f>J447</f>
        <v>-119.66782000000001</v>
      </c>
      <c r="K446" s="6">
        <f>K447</f>
        <v>11700</v>
      </c>
      <c r="L446" s="6">
        <f t="shared" si="206"/>
        <v>2909.8339099999998</v>
      </c>
      <c r="M446" s="6">
        <f>M447</f>
        <v>-59.833910000000003</v>
      </c>
      <c r="N446" s="6">
        <f>N447</f>
        <v>2850</v>
      </c>
    </row>
    <row r="447" spans="1:14" ht="31.5" outlineLevel="7">
      <c r="A447" s="43" t="s">
        <v>869</v>
      </c>
      <c r="B447" s="104" t="s">
        <v>914</v>
      </c>
      <c r="C447" s="43" t="s">
        <v>612</v>
      </c>
      <c r="D447" s="43"/>
      <c r="E447" s="10" t="s">
        <v>613</v>
      </c>
      <c r="F447" s="6">
        <f t="shared" ref="F447:N447" si="207">F451+F448</f>
        <v>60184.378119999994</v>
      </c>
      <c r="G447" s="6">
        <f t="shared" si="207"/>
        <v>-1196.67812</v>
      </c>
      <c r="H447" s="6">
        <f t="shared" si="207"/>
        <v>58987.7</v>
      </c>
      <c r="I447" s="6">
        <f t="shared" si="207"/>
        <v>11819.667820000001</v>
      </c>
      <c r="J447" s="6">
        <f t="shared" si="207"/>
        <v>-119.66782000000001</v>
      </c>
      <c r="K447" s="6">
        <f t="shared" si="207"/>
        <v>11700</v>
      </c>
      <c r="L447" s="6">
        <f t="shared" si="207"/>
        <v>2909.8339099999998</v>
      </c>
      <c r="M447" s="6">
        <f t="shared" si="207"/>
        <v>-59.833910000000003</v>
      </c>
      <c r="N447" s="6">
        <f t="shared" si="207"/>
        <v>2850</v>
      </c>
    </row>
    <row r="448" spans="1:14" ht="31.5" outlineLevel="7">
      <c r="A448" s="43" t="s">
        <v>869</v>
      </c>
      <c r="B448" s="104" t="s">
        <v>914</v>
      </c>
      <c r="C448" s="43" t="s">
        <v>614</v>
      </c>
      <c r="D448" s="43"/>
      <c r="E448" s="10" t="s">
        <v>615</v>
      </c>
      <c r="F448" s="6">
        <f t="shared" ref="F448:H449" si="208">F449</f>
        <v>22887.7</v>
      </c>
      <c r="G448" s="6">
        <f t="shared" si="208"/>
        <v>0</v>
      </c>
      <c r="H448" s="6">
        <f t="shared" si="208"/>
        <v>22887.7</v>
      </c>
      <c r="I448" s="6"/>
      <c r="J448" s="6">
        <f>J449</f>
        <v>0</v>
      </c>
      <c r="K448" s="6">
        <f>K449</f>
        <v>0</v>
      </c>
      <c r="L448" s="6"/>
      <c r="M448" s="6">
        <f>M449</f>
        <v>0</v>
      </c>
      <c r="N448" s="6">
        <f>N449</f>
        <v>0</v>
      </c>
    </row>
    <row r="449" spans="1:14" ht="31.5" outlineLevel="7">
      <c r="A449" s="43" t="s">
        <v>869</v>
      </c>
      <c r="B449" s="104" t="s">
        <v>914</v>
      </c>
      <c r="C449" s="43" t="s">
        <v>162</v>
      </c>
      <c r="D449" s="43"/>
      <c r="E449" s="10" t="s">
        <v>236</v>
      </c>
      <c r="F449" s="6">
        <f t="shared" si="208"/>
        <v>22887.7</v>
      </c>
      <c r="G449" s="6">
        <f t="shared" si="208"/>
        <v>0</v>
      </c>
      <c r="H449" s="6">
        <f t="shared" si="208"/>
        <v>22887.7</v>
      </c>
      <c r="I449" s="6"/>
      <c r="J449" s="6">
        <f>J450</f>
        <v>0</v>
      </c>
      <c r="K449" s="6">
        <f>K450</f>
        <v>0</v>
      </c>
      <c r="L449" s="6"/>
      <c r="M449" s="6">
        <f>M450</f>
        <v>0</v>
      </c>
      <c r="N449" s="6">
        <f>N450</f>
        <v>0</v>
      </c>
    </row>
    <row r="450" spans="1:14" ht="31.5" outlineLevel="7">
      <c r="A450" s="44" t="s">
        <v>869</v>
      </c>
      <c r="B450" s="55" t="s">
        <v>914</v>
      </c>
      <c r="C450" s="44" t="s">
        <v>162</v>
      </c>
      <c r="D450" s="44" t="s">
        <v>452</v>
      </c>
      <c r="E450" s="11" t="s">
        <v>453</v>
      </c>
      <c r="F450" s="7">
        <v>22887.7</v>
      </c>
      <c r="G450" s="7"/>
      <c r="H450" s="7">
        <f>SUM(F450:G450)</f>
        <v>22887.7</v>
      </c>
      <c r="I450" s="6"/>
      <c r="J450" s="7"/>
      <c r="K450" s="7">
        <f>SUM(I450:J450)</f>
        <v>0</v>
      </c>
      <c r="L450" s="6"/>
      <c r="M450" s="7"/>
      <c r="N450" s="7">
        <f>SUM(L450:M450)</f>
        <v>0</v>
      </c>
    </row>
    <row r="451" spans="1:14" ht="31.5" outlineLevel="7">
      <c r="A451" s="43" t="s">
        <v>869</v>
      </c>
      <c r="B451" s="104" t="s">
        <v>914</v>
      </c>
      <c r="C451" s="43" t="s">
        <v>133</v>
      </c>
      <c r="D451" s="44"/>
      <c r="E451" s="10" t="s">
        <v>120</v>
      </c>
      <c r="F451" s="6">
        <f t="shared" ref="F451:N451" si="209">F452+F456+F458+F454</f>
        <v>37296.678119999997</v>
      </c>
      <c r="G451" s="6">
        <f t="shared" si="209"/>
        <v>-1196.67812</v>
      </c>
      <c r="H451" s="6">
        <f t="shared" si="209"/>
        <v>36100</v>
      </c>
      <c r="I451" s="6">
        <f t="shared" si="209"/>
        <v>11819.667820000001</v>
      </c>
      <c r="J451" s="6">
        <f t="shared" si="209"/>
        <v>-119.66782000000001</v>
      </c>
      <c r="K451" s="6">
        <f t="shared" si="209"/>
        <v>11700</v>
      </c>
      <c r="L451" s="6">
        <f t="shared" si="209"/>
        <v>2909.8339099999998</v>
      </c>
      <c r="M451" s="6">
        <f t="shared" si="209"/>
        <v>-59.833910000000003</v>
      </c>
      <c r="N451" s="6">
        <f t="shared" si="209"/>
        <v>2850</v>
      </c>
    </row>
    <row r="452" spans="1:14" ht="31.5" outlineLevel="7">
      <c r="A452" s="41" t="s">
        <v>869</v>
      </c>
      <c r="B452" s="104" t="s">
        <v>914</v>
      </c>
      <c r="C452" s="43" t="s">
        <v>134</v>
      </c>
      <c r="D452" s="43"/>
      <c r="E452" s="10" t="s">
        <v>289</v>
      </c>
      <c r="F452" s="6">
        <f t="shared" ref="F452:N452" si="210">F453</f>
        <v>18050</v>
      </c>
      <c r="G452" s="6">
        <f t="shared" si="210"/>
        <v>0</v>
      </c>
      <c r="H452" s="6">
        <f t="shared" si="210"/>
        <v>18050</v>
      </c>
      <c r="I452" s="6">
        <f t="shared" si="210"/>
        <v>11700</v>
      </c>
      <c r="J452" s="6">
        <f t="shared" si="210"/>
        <v>0</v>
      </c>
      <c r="K452" s="6">
        <f t="shared" si="210"/>
        <v>11700</v>
      </c>
      <c r="L452" s="6">
        <f t="shared" si="210"/>
        <v>2850</v>
      </c>
      <c r="M452" s="6">
        <f t="shared" si="210"/>
        <v>0</v>
      </c>
      <c r="N452" s="6">
        <f t="shared" si="210"/>
        <v>2850</v>
      </c>
    </row>
    <row r="453" spans="1:14" ht="31.5" outlineLevel="7">
      <c r="A453" s="42" t="s">
        <v>869</v>
      </c>
      <c r="B453" s="55" t="s">
        <v>914</v>
      </c>
      <c r="C453" s="44" t="s">
        <v>134</v>
      </c>
      <c r="D453" s="44" t="s">
        <v>452</v>
      </c>
      <c r="E453" s="11" t="s">
        <v>453</v>
      </c>
      <c r="F453" s="7">
        <v>18050</v>
      </c>
      <c r="G453" s="7"/>
      <c r="H453" s="7">
        <f>SUM(F453:G453)</f>
        <v>18050</v>
      </c>
      <c r="I453" s="7">
        <v>11700</v>
      </c>
      <c r="J453" s="7"/>
      <c r="K453" s="7">
        <f>SUM(I453:J453)</f>
        <v>11700</v>
      </c>
      <c r="L453" s="7">
        <v>2850</v>
      </c>
      <c r="M453" s="7"/>
      <c r="N453" s="7">
        <f>SUM(L453:M453)</f>
        <v>2850</v>
      </c>
    </row>
    <row r="454" spans="1:14" ht="31.5" outlineLevel="7">
      <c r="A454" s="41" t="s">
        <v>869</v>
      </c>
      <c r="B454" s="104" t="s">
        <v>914</v>
      </c>
      <c r="C454" s="43" t="s">
        <v>134</v>
      </c>
      <c r="D454" s="43"/>
      <c r="E454" s="10" t="s">
        <v>290</v>
      </c>
      <c r="F454" s="6">
        <f>F455</f>
        <v>18050</v>
      </c>
      <c r="G454" s="6">
        <f>G455</f>
        <v>0</v>
      </c>
      <c r="H454" s="6">
        <f>H455</f>
        <v>18050</v>
      </c>
      <c r="I454" s="6"/>
      <c r="J454" s="6">
        <f>J455</f>
        <v>0</v>
      </c>
      <c r="K454" s="6">
        <f>K455</f>
        <v>0</v>
      </c>
      <c r="L454" s="6"/>
      <c r="M454" s="6">
        <f>M455</f>
        <v>0</v>
      </c>
      <c r="N454" s="6">
        <f>N455</f>
        <v>0</v>
      </c>
    </row>
    <row r="455" spans="1:14" ht="31.5" outlineLevel="7">
      <c r="A455" s="42" t="s">
        <v>869</v>
      </c>
      <c r="B455" s="55" t="s">
        <v>914</v>
      </c>
      <c r="C455" s="44" t="s">
        <v>134</v>
      </c>
      <c r="D455" s="44" t="s">
        <v>452</v>
      </c>
      <c r="E455" s="11" t="s">
        <v>453</v>
      </c>
      <c r="F455" s="7">
        <v>18050</v>
      </c>
      <c r="G455" s="7"/>
      <c r="H455" s="7">
        <f>SUM(F455:G455)</f>
        <v>18050</v>
      </c>
      <c r="I455" s="7"/>
      <c r="J455" s="7"/>
      <c r="K455" s="7">
        <f>SUM(I455:J455)</f>
        <v>0</v>
      </c>
      <c r="L455" s="7"/>
      <c r="M455" s="7"/>
      <c r="N455" s="7">
        <f>SUM(L455:M455)</f>
        <v>0</v>
      </c>
    </row>
    <row r="456" spans="1:14" ht="31.5" hidden="1" customHeight="1" outlineLevel="7">
      <c r="A456" s="43" t="s">
        <v>869</v>
      </c>
      <c r="B456" s="194" t="s">
        <v>914</v>
      </c>
      <c r="C456" s="163" t="s">
        <v>135</v>
      </c>
      <c r="D456" s="163"/>
      <c r="E456" s="164" t="s">
        <v>291</v>
      </c>
      <c r="F456" s="6">
        <f t="shared" ref="F456:N456" si="211">F457</f>
        <v>119.66782000000001</v>
      </c>
      <c r="G456" s="171">
        <f t="shared" si="211"/>
        <v>-119.66782000000001</v>
      </c>
      <c r="H456" s="171">
        <f t="shared" si="211"/>
        <v>0</v>
      </c>
      <c r="I456" s="6">
        <f t="shared" si="211"/>
        <v>119.66782000000001</v>
      </c>
      <c r="J456" s="171">
        <f t="shared" si="211"/>
        <v>-119.66782000000001</v>
      </c>
      <c r="K456" s="171">
        <f t="shared" si="211"/>
        <v>0</v>
      </c>
      <c r="L456" s="6">
        <f t="shared" si="211"/>
        <v>59.833910000000003</v>
      </c>
      <c r="M456" s="171">
        <f t="shared" si="211"/>
        <v>-59.833910000000003</v>
      </c>
      <c r="N456" s="171">
        <f t="shared" si="211"/>
        <v>0</v>
      </c>
    </row>
    <row r="457" spans="1:14" ht="31.5" hidden="1" outlineLevel="7">
      <c r="A457" s="44" t="s">
        <v>869</v>
      </c>
      <c r="B457" s="195" t="s">
        <v>914</v>
      </c>
      <c r="C457" s="44" t="s">
        <v>135</v>
      </c>
      <c r="D457" s="44" t="s">
        <v>452</v>
      </c>
      <c r="E457" s="11" t="s">
        <v>453</v>
      </c>
      <c r="F457" s="7">
        <v>119.66782000000001</v>
      </c>
      <c r="G457" s="162">
        <v>-119.66782000000001</v>
      </c>
      <c r="H457" s="162">
        <f>SUM(F457:G457)</f>
        <v>0</v>
      </c>
      <c r="I457" s="7">
        <v>119.66782000000001</v>
      </c>
      <c r="J457" s="162">
        <v>-119.66782000000001</v>
      </c>
      <c r="K457" s="162">
        <f>SUM(I457:J457)</f>
        <v>0</v>
      </c>
      <c r="L457" s="7">
        <v>59.833910000000003</v>
      </c>
      <c r="M457" s="162">
        <v>-59.833910000000003</v>
      </c>
      <c r="N457" s="162">
        <f>SUM(L457:M457)</f>
        <v>0</v>
      </c>
    </row>
    <row r="458" spans="1:14" ht="31.5" hidden="1" outlineLevel="7">
      <c r="A458" s="43" t="s">
        <v>869</v>
      </c>
      <c r="B458" s="194" t="s">
        <v>914</v>
      </c>
      <c r="C458" s="163" t="s">
        <v>135</v>
      </c>
      <c r="D458" s="163"/>
      <c r="E458" s="164" t="s">
        <v>292</v>
      </c>
      <c r="F458" s="6">
        <f>F459</f>
        <v>1077.0102999999999</v>
      </c>
      <c r="G458" s="171">
        <f>G459</f>
        <v>-1077.0102999999999</v>
      </c>
      <c r="H458" s="171">
        <f>H459</f>
        <v>0</v>
      </c>
      <c r="I458" s="6"/>
      <c r="J458" s="171">
        <f>J459</f>
        <v>0</v>
      </c>
      <c r="K458" s="171">
        <f>K459</f>
        <v>0</v>
      </c>
      <c r="L458" s="6"/>
      <c r="M458" s="171">
        <f>M459</f>
        <v>0</v>
      </c>
      <c r="N458" s="171">
        <f>N459</f>
        <v>0</v>
      </c>
    </row>
    <row r="459" spans="1:14" ht="31.5" hidden="1" outlineLevel="7">
      <c r="A459" s="44" t="s">
        <v>869</v>
      </c>
      <c r="B459" s="195" t="s">
        <v>914</v>
      </c>
      <c r="C459" s="44" t="s">
        <v>135</v>
      </c>
      <c r="D459" s="44" t="s">
        <v>452</v>
      </c>
      <c r="E459" s="11" t="s">
        <v>453</v>
      </c>
      <c r="F459" s="7">
        <v>1077.0102999999999</v>
      </c>
      <c r="G459" s="162">
        <v>-1077.0102999999999</v>
      </c>
      <c r="H459" s="162">
        <f>SUM(F459:G459)</f>
        <v>0</v>
      </c>
      <c r="I459" s="6"/>
      <c r="J459" s="162"/>
      <c r="K459" s="162">
        <f>SUM(I459:J459)</f>
        <v>0</v>
      </c>
      <c r="L459" s="6"/>
      <c r="M459" s="162"/>
      <c r="N459" s="162">
        <f>SUM(L459:M459)</f>
        <v>0</v>
      </c>
    </row>
    <row r="460" spans="1:14" ht="15.75" outlineLevel="1">
      <c r="A460" s="43" t="s">
        <v>869</v>
      </c>
      <c r="B460" s="43" t="s">
        <v>863</v>
      </c>
      <c r="C460" s="43"/>
      <c r="D460" s="43"/>
      <c r="E460" s="10" t="s">
        <v>864</v>
      </c>
      <c r="F460" s="6">
        <f t="shared" ref="F460:N460" si="212">F461+F466</f>
        <v>382.9</v>
      </c>
      <c r="G460" s="6">
        <f t="shared" si="212"/>
        <v>0</v>
      </c>
      <c r="H460" s="6">
        <f t="shared" si="212"/>
        <v>382.9</v>
      </c>
      <c r="I460" s="6">
        <f t="shared" si="212"/>
        <v>382.9</v>
      </c>
      <c r="J460" s="6">
        <f t="shared" si="212"/>
        <v>0</v>
      </c>
      <c r="K460" s="6">
        <f t="shared" si="212"/>
        <v>382.9</v>
      </c>
      <c r="L460" s="6">
        <f t="shared" si="212"/>
        <v>382.9</v>
      </c>
      <c r="M460" s="6">
        <f t="shared" si="212"/>
        <v>0</v>
      </c>
      <c r="N460" s="6">
        <f t="shared" si="212"/>
        <v>382.9</v>
      </c>
    </row>
    <row r="461" spans="1:14" ht="31.5" outlineLevel="2">
      <c r="A461" s="43" t="s">
        <v>869</v>
      </c>
      <c r="B461" s="43" t="s">
        <v>863</v>
      </c>
      <c r="C461" s="43" t="s">
        <v>436</v>
      </c>
      <c r="D461" s="43"/>
      <c r="E461" s="10" t="s">
        <v>437</v>
      </c>
      <c r="F461" s="6">
        <f t="shared" ref="F461:N464" si="213">F462</f>
        <v>74.099999999999994</v>
      </c>
      <c r="G461" s="6">
        <f t="shared" si="213"/>
        <v>0</v>
      </c>
      <c r="H461" s="6">
        <f t="shared" si="213"/>
        <v>74.099999999999994</v>
      </c>
      <c r="I461" s="6">
        <f t="shared" si="213"/>
        <v>74.099999999999994</v>
      </c>
      <c r="J461" s="6">
        <f t="shared" si="213"/>
        <v>0</v>
      </c>
      <c r="K461" s="6">
        <f t="shared" si="213"/>
        <v>74.099999999999994</v>
      </c>
      <c r="L461" s="6">
        <f>L462</f>
        <v>74.099999999999994</v>
      </c>
      <c r="M461" s="6">
        <f t="shared" si="213"/>
        <v>0</v>
      </c>
      <c r="N461" s="6">
        <f t="shared" si="213"/>
        <v>74.099999999999994</v>
      </c>
    </row>
    <row r="462" spans="1:14" ht="47.25" outlineLevel="3">
      <c r="A462" s="43" t="s">
        <v>869</v>
      </c>
      <c r="B462" s="43" t="s">
        <v>863</v>
      </c>
      <c r="C462" s="43" t="s">
        <v>485</v>
      </c>
      <c r="D462" s="43"/>
      <c r="E462" s="10" t="s">
        <v>486</v>
      </c>
      <c r="F462" s="6">
        <f t="shared" si="213"/>
        <v>74.099999999999994</v>
      </c>
      <c r="G462" s="6">
        <f t="shared" si="213"/>
        <v>0</v>
      </c>
      <c r="H462" s="6">
        <f t="shared" si="213"/>
        <v>74.099999999999994</v>
      </c>
      <c r="I462" s="6">
        <f t="shared" si="213"/>
        <v>74.099999999999994</v>
      </c>
      <c r="J462" s="6">
        <f t="shared" si="213"/>
        <v>0</v>
      </c>
      <c r="K462" s="6">
        <f t="shared" si="213"/>
        <v>74.099999999999994</v>
      </c>
      <c r="L462" s="6">
        <f>L463</f>
        <v>74.099999999999994</v>
      </c>
      <c r="M462" s="6">
        <f t="shared" si="213"/>
        <v>0</v>
      </c>
      <c r="N462" s="6">
        <f t="shared" si="213"/>
        <v>74.099999999999994</v>
      </c>
    </row>
    <row r="463" spans="1:14" ht="31.5" outlineLevel="4">
      <c r="A463" s="43" t="s">
        <v>869</v>
      </c>
      <c r="B463" s="43" t="s">
        <v>863</v>
      </c>
      <c r="C463" s="43" t="s">
        <v>487</v>
      </c>
      <c r="D463" s="43"/>
      <c r="E463" s="10" t="s">
        <v>422</v>
      </c>
      <c r="F463" s="6">
        <f t="shared" si="213"/>
        <v>74.099999999999994</v>
      </c>
      <c r="G463" s="6">
        <f t="shared" si="213"/>
        <v>0</v>
      </c>
      <c r="H463" s="6">
        <f t="shared" si="213"/>
        <v>74.099999999999994</v>
      </c>
      <c r="I463" s="6">
        <f t="shared" si="213"/>
        <v>74.099999999999994</v>
      </c>
      <c r="J463" s="6">
        <f t="shared" si="213"/>
        <v>0</v>
      </c>
      <c r="K463" s="6">
        <f t="shared" si="213"/>
        <v>74.099999999999994</v>
      </c>
      <c r="L463" s="6">
        <f>L464</f>
        <v>74.099999999999994</v>
      </c>
      <c r="M463" s="6">
        <f t="shared" si="213"/>
        <v>0</v>
      </c>
      <c r="N463" s="6">
        <f t="shared" si="213"/>
        <v>74.099999999999994</v>
      </c>
    </row>
    <row r="464" spans="1:14" ht="15.75" outlineLevel="5">
      <c r="A464" s="43" t="s">
        <v>869</v>
      </c>
      <c r="B464" s="43" t="s">
        <v>863</v>
      </c>
      <c r="C464" s="43" t="s">
        <v>488</v>
      </c>
      <c r="D464" s="43"/>
      <c r="E464" s="10" t="s">
        <v>489</v>
      </c>
      <c r="F464" s="6">
        <f t="shared" si="213"/>
        <v>74.099999999999994</v>
      </c>
      <c r="G464" s="6">
        <f t="shared" si="213"/>
        <v>0</v>
      </c>
      <c r="H464" s="6">
        <f t="shared" si="213"/>
        <v>74.099999999999994</v>
      </c>
      <c r="I464" s="6">
        <f t="shared" si="213"/>
        <v>74.099999999999994</v>
      </c>
      <c r="J464" s="6">
        <f t="shared" si="213"/>
        <v>0</v>
      </c>
      <c r="K464" s="6">
        <f t="shared" si="213"/>
        <v>74.099999999999994</v>
      </c>
      <c r="L464" s="6">
        <f>L465</f>
        <v>74.099999999999994</v>
      </c>
      <c r="M464" s="6">
        <f t="shared" si="213"/>
        <v>0</v>
      </c>
      <c r="N464" s="6">
        <f t="shared" si="213"/>
        <v>74.099999999999994</v>
      </c>
    </row>
    <row r="465" spans="1:14" ht="15.75" outlineLevel="7">
      <c r="A465" s="44" t="s">
        <v>869</v>
      </c>
      <c r="B465" s="44" t="s">
        <v>863</v>
      </c>
      <c r="C465" s="44" t="s">
        <v>488</v>
      </c>
      <c r="D465" s="44" t="s">
        <v>394</v>
      </c>
      <c r="E465" s="11" t="s">
        <v>395</v>
      </c>
      <c r="F465" s="7">
        <v>74.099999999999994</v>
      </c>
      <c r="G465" s="7"/>
      <c r="H465" s="7">
        <f>SUM(F465:G465)</f>
        <v>74.099999999999994</v>
      </c>
      <c r="I465" s="7">
        <v>74.099999999999994</v>
      </c>
      <c r="J465" s="7"/>
      <c r="K465" s="7">
        <f>SUM(I465:J465)</f>
        <v>74.099999999999994</v>
      </c>
      <c r="L465" s="7">
        <v>74.099999999999994</v>
      </c>
      <c r="M465" s="7"/>
      <c r="N465" s="7">
        <f>SUM(L465:M465)</f>
        <v>74.099999999999994</v>
      </c>
    </row>
    <row r="466" spans="1:14" ht="31.5" outlineLevel="2">
      <c r="A466" s="43" t="s">
        <v>869</v>
      </c>
      <c r="B466" s="43" t="s">
        <v>863</v>
      </c>
      <c r="C466" s="43" t="s">
        <v>417</v>
      </c>
      <c r="D466" s="43"/>
      <c r="E466" s="10" t="s">
        <v>418</v>
      </c>
      <c r="F466" s="6">
        <f t="shared" ref="F466:L466" si="214">F467+F471</f>
        <v>308.8</v>
      </c>
      <c r="G466" s="6">
        <f>G467+G471</f>
        <v>0</v>
      </c>
      <c r="H466" s="6">
        <f>H467+H471</f>
        <v>308.8</v>
      </c>
      <c r="I466" s="6">
        <f t="shared" si="214"/>
        <v>308.8</v>
      </c>
      <c r="J466" s="6">
        <f t="shared" si="214"/>
        <v>0</v>
      </c>
      <c r="K466" s="6">
        <f t="shared" si="214"/>
        <v>308.8</v>
      </c>
      <c r="L466" s="6">
        <f t="shared" si="214"/>
        <v>308.8</v>
      </c>
      <c r="M466" s="6">
        <f>M467+M471</f>
        <v>0</v>
      </c>
      <c r="N466" s="6">
        <f>N467+N471</f>
        <v>308.8</v>
      </c>
    </row>
    <row r="467" spans="1:14" ht="15.75" outlineLevel="3">
      <c r="A467" s="43" t="s">
        <v>869</v>
      </c>
      <c r="B467" s="43" t="s">
        <v>863</v>
      </c>
      <c r="C467" s="43" t="s">
        <v>458</v>
      </c>
      <c r="D467" s="43"/>
      <c r="E467" s="10" t="s">
        <v>459</v>
      </c>
      <c r="F467" s="6">
        <f t="shared" ref="F467:N469" si="215">F468</f>
        <v>228.8</v>
      </c>
      <c r="G467" s="6">
        <f t="shared" si="215"/>
        <v>0</v>
      </c>
      <c r="H467" s="6">
        <f t="shared" si="215"/>
        <v>228.8</v>
      </c>
      <c r="I467" s="6">
        <f>I468</f>
        <v>228.8</v>
      </c>
      <c r="J467" s="6">
        <f t="shared" si="215"/>
        <v>0</v>
      </c>
      <c r="K467" s="6">
        <f t="shared" si="215"/>
        <v>228.8</v>
      </c>
      <c r="L467" s="6">
        <f>L468</f>
        <v>228.8</v>
      </c>
      <c r="M467" s="6">
        <f t="shared" si="215"/>
        <v>0</v>
      </c>
      <c r="N467" s="6">
        <f t="shared" si="215"/>
        <v>228.8</v>
      </c>
    </row>
    <row r="468" spans="1:14" ht="30" customHeight="1" outlineLevel="4">
      <c r="A468" s="43" t="s">
        <v>869</v>
      </c>
      <c r="B468" s="43" t="s">
        <v>863</v>
      </c>
      <c r="C468" s="43" t="s">
        <v>460</v>
      </c>
      <c r="D468" s="43"/>
      <c r="E468" s="10" t="s">
        <v>461</v>
      </c>
      <c r="F468" s="6">
        <f t="shared" si="215"/>
        <v>228.8</v>
      </c>
      <c r="G468" s="6">
        <f t="shared" si="215"/>
        <v>0</v>
      </c>
      <c r="H468" s="6">
        <f t="shared" si="215"/>
        <v>228.8</v>
      </c>
      <c r="I468" s="6">
        <f>I469</f>
        <v>228.8</v>
      </c>
      <c r="J468" s="6">
        <f t="shared" si="215"/>
        <v>0</v>
      </c>
      <c r="K468" s="6">
        <f t="shared" si="215"/>
        <v>228.8</v>
      </c>
      <c r="L468" s="6">
        <f>L469</f>
        <v>228.8</v>
      </c>
      <c r="M468" s="6">
        <f t="shared" si="215"/>
        <v>0</v>
      </c>
      <c r="N468" s="6">
        <f t="shared" si="215"/>
        <v>228.8</v>
      </c>
    </row>
    <row r="469" spans="1:14" ht="15.75" outlineLevel="5">
      <c r="A469" s="43" t="s">
        <v>869</v>
      </c>
      <c r="B469" s="43" t="s">
        <v>863</v>
      </c>
      <c r="C469" s="43" t="s">
        <v>462</v>
      </c>
      <c r="D469" s="43"/>
      <c r="E469" s="10" t="s">
        <v>463</v>
      </c>
      <c r="F469" s="6">
        <f t="shared" si="215"/>
        <v>228.8</v>
      </c>
      <c r="G469" s="6">
        <f t="shared" si="215"/>
        <v>0</v>
      </c>
      <c r="H469" s="6">
        <f t="shared" si="215"/>
        <v>228.8</v>
      </c>
      <c r="I469" s="6">
        <f>I470</f>
        <v>228.8</v>
      </c>
      <c r="J469" s="6">
        <f t="shared" si="215"/>
        <v>0</v>
      </c>
      <c r="K469" s="6">
        <f t="shared" si="215"/>
        <v>228.8</v>
      </c>
      <c r="L469" s="6">
        <f>L470</f>
        <v>228.8</v>
      </c>
      <c r="M469" s="6">
        <f t="shared" si="215"/>
        <v>0</v>
      </c>
      <c r="N469" s="6">
        <f t="shared" si="215"/>
        <v>228.8</v>
      </c>
    </row>
    <row r="470" spans="1:14" ht="15.75" outlineLevel="7">
      <c r="A470" s="44" t="s">
        <v>869</v>
      </c>
      <c r="B470" s="44" t="s">
        <v>863</v>
      </c>
      <c r="C470" s="44" t="s">
        <v>462</v>
      </c>
      <c r="D470" s="44" t="s">
        <v>394</v>
      </c>
      <c r="E470" s="11" t="s">
        <v>395</v>
      </c>
      <c r="F470" s="7">
        <v>228.8</v>
      </c>
      <c r="G470" s="7"/>
      <c r="H470" s="7">
        <f>SUM(F470:G470)</f>
        <v>228.8</v>
      </c>
      <c r="I470" s="7">
        <v>228.8</v>
      </c>
      <c r="J470" s="7"/>
      <c r="K470" s="7">
        <f>SUM(I470:J470)</f>
        <v>228.8</v>
      </c>
      <c r="L470" s="7">
        <v>228.8</v>
      </c>
      <c r="M470" s="7"/>
      <c r="N470" s="7">
        <f>SUM(L470:M470)</f>
        <v>228.8</v>
      </c>
    </row>
    <row r="471" spans="1:14" ht="32.25" customHeight="1" outlineLevel="3">
      <c r="A471" s="43" t="s">
        <v>869</v>
      </c>
      <c r="B471" s="43" t="s">
        <v>863</v>
      </c>
      <c r="C471" s="43" t="s">
        <v>419</v>
      </c>
      <c r="D471" s="43"/>
      <c r="E471" s="10" t="s">
        <v>420</v>
      </c>
      <c r="F471" s="6">
        <f t="shared" ref="F471:N471" si="216">F472</f>
        <v>80</v>
      </c>
      <c r="G471" s="6">
        <f t="shared" si="216"/>
        <v>0</v>
      </c>
      <c r="H471" s="6">
        <f t="shared" si="216"/>
        <v>80</v>
      </c>
      <c r="I471" s="6">
        <f t="shared" si="216"/>
        <v>80</v>
      </c>
      <c r="J471" s="6">
        <f t="shared" si="216"/>
        <v>0</v>
      </c>
      <c r="K471" s="6">
        <f t="shared" si="216"/>
        <v>80</v>
      </c>
      <c r="L471" s="6">
        <f>L472</f>
        <v>80</v>
      </c>
      <c r="M471" s="6">
        <f t="shared" si="216"/>
        <v>0</v>
      </c>
      <c r="N471" s="6">
        <f t="shared" si="216"/>
        <v>80</v>
      </c>
    </row>
    <row r="472" spans="1:14" ht="31.5" outlineLevel="4">
      <c r="A472" s="43" t="s">
        <v>869</v>
      </c>
      <c r="B472" s="43" t="s">
        <v>863</v>
      </c>
      <c r="C472" s="43" t="s">
        <v>472</v>
      </c>
      <c r="D472" s="43"/>
      <c r="E472" s="10" t="s">
        <v>473</v>
      </c>
      <c r="F472" s="6">
        <f t="shared" ref="F472:K472" si="217">F473+F475</f>
        <v>80</v>
      </c>
      <c r="G472" s="6">
        <f>G473+G475</f>
        <v>0</v>
      </c>
      <c r="H472" s="6">
        <f>H473+H475</f>
        <v>80</v>
      </c>
      <c r="I472" s="6">
        <f t="shared" si="217"/>
        <v>80</v>
      </c>
      <c r="J472" s="6">
        <f t="shared" si="217"/>
        <v>0</v>
      </c>
      <c r="K472" s="6">
        <f t="shared" si="217"/>
        <v>80</v>
      </c>
      <c r="L472" s="6">
        <f>L473+L475</f>
        <v>80</v>
      </c>
      <c r="M472" s="6">
        <f>M473+M475</f>
        <v>0</v>
      </c>
      <c r="N472" s="6">
        <f>N473+N475</f>
        <v>80</v>
      </c>
    </row>
    <row r="473" spans="1:14" ht="15.75" outlineLevel="5">
      <c r="A473" s="43" t="s">
        <v>869</v>
      </c>
      <c r="B473" s="43" t="s">
        <v>863</v>
      </c>
      <c r="C473" s="43" t="s">
        <v>474</v>
      </c>
      <c r="D473" s="43"/>
      <c r="E473" s="10" t="s">
        <v>475</v>
      </c>
      <c r="F473" s="6">
        <f t="shared" ref="F473:N473" si="218">F474</f>
        <v>30</v>
      </c>
      <c r="G473" s="6">
        <f t="shared" si="218"/>
        <v>0</v>
      </c>
      <c r="H473" s="6">
        <f t="shared" si="218"/>
        <v>30</v>
      </c>
      <c r="I473" s="6">
        <f t="shared" si="218"/>
        <v>30</v>
      </c>
      <c r="J473" s="6">
        <f t="shared" si="218"/>
        <v>0</v>
      </c>
      <c r="K473" s="6">
        <f t="shared" si="218"/>
        <v>30</v>
      </c>
      <c r="L473" s="6">
        <f>L474</f>
        <v>30</v>
      </c>
      <c r="M473" s="6">
        <f t="shared" si="218"/>
        <v>0</v>
      </c>
      <c r="N473" s="6">
        <f t="shared" si="218"/>
        <v>30</v>
      </c>
    </row>
    <row r="474" spans="1:14" ht="31.5" outlineLevel="7">
      <c r="A474" s="44" t="s">
        <v>869</v>
      </c>
      <c r="B474" s="44" t="s">
        <v>863</v>
      </c>
      <c r="C474" s="44" t="s">
        <v>474</v>
      </c>
      <c r="D474" s="44" t="s">
        <v>452</v>
      </c>
      <c r="E474" s="11" t="s">
        <v>453</v>
      </c>
      <c r="F474" s="7">
        <v>30</v>
      </c>
      <c r="G474" s="7"/>
      <c r="H474" s="7">
        <f>SUM(F474:G474)</f>
        <v>30</v>
      </c>
      <c r="I474" s="7">
        <v>30</v>
      </c>
      <c r="J474" s="7"/>
      <c r="K474" s="7">
        <f>SUM(I474:J474)</f>
        <v>30</v>
      </c>
      <c r="L474" s="7">
        <v>30</v>
      </c>
      <c r="M474" s="7"/>
      <c r="N474" s="7">
        <f>SUM(L474:M474)</f>
        <v>30</v>
      </c>
    </row>
    <row r="475" spans="1:14" ht="15.75" outlineLevel="5">
      <c r="A475" s="43" t="s">
        <v>869</v>
      </c>
      <c r="B475" s="43" t="s">
        <v>863</v>
      </c>
      <c r="C475" s="43" t="s">
        <v>616</v>
      </c>
      <c r="D475" s="43"/>
      <c r="E475" s="10" t="s">
        <v>617</v>
      </c>
      <c r="F475" s="6">
        <f t="shared" ref="F475:N475" si="219">F476</f>
        <v>50</v>
      </c>
      <c r="G475" s="6">
        <f t="shared" si="219"/>
        <v>0</v>
      </c>
      <c r="H475" s="6">
        <f t="shared" si="219"/>
        <v>50</v>
      </c>
      <c r="I475" s="6">
        <f t="shared" si="219"/>
        <v>50</v>
      </c>
      <c r="J475" s="6">
        <f t="shared" si="219"/>
        <v>0</v>
      </c>
      <c r="K475" s="6">
        <f t="shared" si="219"/>
        <v>50</v>
      </c>
      <c r="L475" s="6">
        <f>L476</f>
        <v>50</v>
      </c>
      <c r="M475" s="6">
        <f t="shared" si="219"/>
        <v>0</v>
      </c>
      <c r="N475" s="6">
        <f t="shared" si="219"/>
        <v>50</v>
      </c>
    </row>
    <row r="476" spans="1:14" ht="31.5" outlineLevel="7">
      <c r="A476" s="44" t="s">
        <v>869</v>
      </c>
      <c r="B476" s="44" t="s">
        <v>863</v>
      </c>
      <c r="C476" s="44" t="s">
        <v>616</v>
      </c>
      <c r="D476" s="44" t="s">
        <v>452</v>
      </c>
      <c r="E476" s="11" t="s">
        <v>453</v>
      </c>
      <c r="F476" s="7">
        <v>50</v>
      </c>
      <c r="G476" s="7"/>
      <c r="H476" s="7">
        <f>SUM(F476:G476)</f>
        <v>50</v>
      </c>
      <c r="I476" s="7">
        <v>50</v>
      </c>
      <c r="J476" s="7"/>
      <c r="K476" s="7">
        <f>SUM(I476:J476)</f>
        <v>50</v>
      </c>
      <c r="L476" s="7">
        <v>50</v>
      </c>
      <c r="M476" s="7"/>
      <c r="N476" s="7">
        <f>SUM(L476:M476)</f>
        <v>50</v>
      </c>
    </row>
    <row r="477" spans="1:14" ht="15.75" outlineLevel="7">
      <c r="A477" s="41" t="s">
        <v>869</v>
      </c>
      <c r="B477" s="41" t="s">
        <v>915</v>
      </c>
      <c r="C477" s="41"/>
      <c r="D477" s="41"/>
      <c r="E477" s="21" t="s">
        <v>916</v>
      </c>
      <c r="F477" s="6">
        <f>F478</f>
        <v>53.2</v>
      </c>
      <c r="G477" s="6">
        <f t="shared" ref="G477:H481" si="220">G478</f>
        <v>0</v>
      </c>
      <c r="H477" s="6">
        <f t="shared" si="220"/>
        <v>53.2</v>
      </c>
      <c r="I477" s="6">
        <f t="shared" ref="I477:L481" si="221">I478</f>
        <v>53.2</v>
      </c>
      <c r="J477" s="6">
        <f t="shared" ref="J477:K481" si="222">J478</f>
        <v>0</v>
      </c>
      <c r="K477" s="6">
        <f t="shared" si="222"/>
        <v>53.2</v>
      </c>
      <c r="L477" s="6">
        <f t="shared" si="221"/>
        <v>53.2</v>
      </c>
      <c r="M477" s="6">
        <f t="shared" ref="M477:N481" si="223">M478</f>
        <v>0</v>
      </c>
      <c r="N477" s="6">
        <f t="shared" si="223"/>
        <v>53.2</v>
      </c>
    </row>
    <row r="478" spans="1:14" ht="31.5" outlineLevel="7">
      <c r="A478" s="41" t="s">
        <v>869</v>
      </c>
      <c r="B478" s="41" t="s">
        <v>915</v>
      </c>
      <c r="C478" s="41" t="s">
        <v>544</v>
      </c>
      <c r="D478" s="41"/>
      <c r="E478" s="21" t="s">
        <v>545</v>
      </c>
      <c r="F478" s="6">
        <f>F479</f>
        <v>53.2</v>
      </c>
      <c r="G478" s="6">
        <f t="shared" si="220"/>
        <v>0</v>
      </c>
      <c r="H478" s="6">
        <f t="shared" si="220"/>
        <v>53.2</v>
      </c>
      <c r="I478" s="6">
        <f t="shared" si="221"/>
        <v>53.2</v>
      </c>
      <c r="J478" s="6">
        <f t="shared" si="222"/>
        <v>0</v>
      </c>
      <c r="K478" s="6">
        <f t="shared" si="222"/>
        <v>53.2</v>
      </c>
      <c r="L478" s="6">
        <f t="shared" si="221"/>
        <v>53.2</v>
      </c>
      <c r="M478" s="6">
        <f t="shared" si="223"/>
        <v>0</v>
      </c>
      <c r="N478" s="6">
        <f t="shared" si="223"/>
        <v>53.2</v>
      </c>
    </row>
    <row r="479" spans="1:14" ht="15.75" outlineLevel="7">
      <c r="A479" s="41" t="s">
        <v>869</v>
      </c>
      <c r="B479" s="41" t="s">
        <v>915</v>
      </c>
      <c r="C479" s="41" t="s">
        <v>727</v>
      </c>
      <c r="D479" s="41"/>
      <c r="E479" s="21" t="s">
        <v>728</v>
      </c>
      <c r="F479" s="6">
        <f>F480</f>
        <v>53.2</v>
      </c>
      <c r="G479" s="6">
        <f t="shared" si="220"/>
        <v>0</v>
      </c>
      <c r="H479" s="6">
        <f t="shared" si="220"/>
        <v>53.2</v>
      </c>
      <c r="I479" s="6">
        <f t="shared" si="221"/>
        <v>53.2</v>
      </c>
      <c r="J479" s="6">
        <f t="shared" si="222"/>
        <v>0</v>
      </c>
      <c r="K479" s="6">
        <f t="shared" si="222"/>
        <v>53.2</v>
      </c>
      <c r="L479" s="6">
        <f t="shared" si="221"/>
        <v>53.2</v>
      </c>
      <c r="M479" s="6">
        <f t="shared" si="223"/>
        <v>0</v>
      </c>
      <c r="N479" s="6">
        <f t="shared" si="223"/>
        <v>53.2</v>
      </c>
    </row>
    <row r="480" spans="1:14" ht="31.5" outlineLevel="7">
      <c r="A480" s="41" t="s">
        <v>869</v>
      </c>
      <c r="B480" s="41" t="s">
        <v>915</v>
      </c>
      <c r="C480" s="41" t="s">
        <v>55</v>
      </c>
      <c r="D480" s="41"/>
      <c r="E480" s="21" t="s">
        <v>57</v>
      </c>
      <c r="F480" s="6">
        <f>F481</f>
        <v>53.2</v>
      </c>
      <c r="G480" s="6">
        <f t="shared" si="220"/>
        <v>0</v>
      </c>
      <c r="H480" s="6">
        <f t="shared" si="220"/>
        <v>53.2</v>
      </c>
      <c r="I480" s="6">
        <f t="shared" si="221"/>
        <v>53.2</v>
      </c>
      <c r="J480" s="6">
        <f t="shared" si="222"/>
        <v>0</v>
      </c>
      <c r="K480" s="6">
        <f t="shared" si="222"/>
        <v>53.2</v>
      </c>
      <c r="L480" s="6">
        <f t="shared" si="221"/>
        <v>53.2</v>
      </c>
      <c r="M480" s="6">
        <f t="shared" si="223"/>
        <v>0</v>
      </c>
      <c r="N480" s="6">
        <f t="shared" si="223"/>
        <v>53.2</v>
      </c>
    </row>
    <row r="481" spans="1:14" ht="31.5" outlineLevel="7">
      <c r="A481" s="41" t="s">
        <v>869</v>
      </c>
      <c r="B481" s="41" t="s">
        <v>915</v>
      </c>
      <c r="C481" s="41" t="s">
        <v>54</v>
      </c>
      <c r="D481" s="41"/>
      <c r="E481" s="21" t="s">
        <v>136</v>
      </c>
      <c r="F481" s="6">
        <f>F482</f>
        <v>53.2</v>
      </c>
      <c r="G481" s="6">
        <f t="shared" si="220"/>
        <v>0</v>
      </c>
      <c r="H481" s="6">
        <f t="shared" si="220"/>
        <v>53.2</v>
      </c>
      <c r="I481" s="6">
        <f t="shared" si="221"/>
        <v>53.2</v>
      </c>
      <c r="J481" s="6">
        <f t="shared" si="222"/>
        <v>0</v>
      </c>
      <c r="K481" s="6">
        <f t="shared" si="222"/>
        <v>53.2</v>
      </c>
      <c r="L481" s="6">
        <f t="shared" si="221"/>
        <v>53.2</v>
      </c>
      <c r="M481" s="6">
        <f t="shared" si="223"/>
        <v>0</v>
      </c>
      <c r="N481" s="6">
        <f t="shared" si="223"/>
        <v>53.2</v>
      </c>
    </row>
    <row r="482" spans="1:14" ht="31.5" outlineLevel="7">
      <c r="A482" s="42" t="s">
        <v>869</v>
      </c>
      <c r="B482" s="42" t="s">
        <v>915</v>
      </c>
      <c r="C482" s="42" t="s">
        <v>54</v>
      </c>
      <c r="D482" s="44" t="s">
        <v>452</v>
      </c>
      <c r="E482" s="11" t="s">
        <v>453</v>
      </c>
      <c r="F482" s="7">
        <v>53.2</v>
      </c>
      <c r="G482" s="7"/>
      <c r="H482" s="7">
        <f>SUM(F482:G482)</f>
        <v>53.2</v>
      </c>
      <c r="I482" s="7">
        <v>53.2</v>
      </c>
      <c r="J482" s="7"/>
      <c r="K482" s="7">
        <f>SUM(I482:J482)</f>
        <v>53.2</v>
      </c>
      <c r="L482" s="7">
        <v>53.2</v>
      </c>
      <c r="M482" s="7"/>
      <c r="N482" s="7">
        <f>SUM(L482:M482)</f>
        <v>53.2</v>
      </c>
    </row>
    <row r="483" spans="1:14" ht="15.75" outlineLevel="1">
      <c r="A483" s="43" t="s">
        <v>869</v>
      </c>
      <c r="B483" s="43" t="s">
        <v>917</v>
      </c>
      <c r="C483" s="43"/>
      <c r="D483" s="43"/>
      <c r="E483" s="10" t="s">
        <v>918</v>
      </c>
      <c r="F483" s="6">
        <f t="shared" ref="F483:N487" si="224">F484</f>
        <v>12191.5</v>
      </c>
      <c r="G483" s="6">
        <f t="shared" si="224"/>
        <v>0</v>
      </c>
      <c r="H483" s="6">
        <f t="shared" si="224"/>
        <v>12191.5</v>
      </c>
      <c r="I483" s="6">
        <f>I484</f>
        <v>12191.5</v>
      </c>
      <c r="J483" s="6">
        <f t="shared" si="224"/>
        <v>0</v>
      </c>
      <c r="K483" s="6">
        <f t="shared" si="224"/>
        <v>12191.5</v>
      </c>
      <c r="L483" s="6">
        <f>L484</f>
        <v>12191.5</v>
      </c>
      <c r="M483" s="6">
        <f t="shared" si="224"/>
        <v>0</v>
      </c>
      <c r="N483" s="6">
        <f t="shared" si="224"/>
        <v>12191.5</v>
      </c>
    </row>
    <row r="484" spans="1:14" ht="31.5" outlineLevel="2">
      <c r="A484" s="43" t="s">
        <v>869</v>
      </c>
      <c r="B484" s="43" t="s">
        <v>917</v>
      </c>
      <c r="C484" s="43" t="s">
        <v>417</v>
      </c>
      <c r="D484" s="43"/>
      <c r="E484" s="10" t="s">
        <v>418</v>
      </c>
      <c r="F484" s="6">
        <f t="shared" si="224"/>
        <v>12191.5</v>
      </c>
      <c r="G484" s="6">
        <f t="shared" si="224"/>
        <v>0</v>
      </c>
      <c r="H484" s="6">
        <f t="shared" si="224"/>
        <v>12191.5</v>
      </c>
      <c r="I484" s="6">
        <f>I485</f>
        <v>12191.5</v>
      </c>
      <c r="J484" s="6">
        <f t="shared" si="224"/>
        <v>0</v>
      </c>
      <c r="K484" s="6">
        <f t="shared" si="224"/>
        <v>12191.5</v>
      </c>
      <c r="L484" s="6">
        <f>L485</f>
        <v>12191.5</v>
      </c>
      <c r="M484" s="6">
        <f t="shared" si="224"/>
        <v>0</v>
      </c>
      <c r="N484" s="6">
        <f t="shared" si="224"/>
        <v>12191.5</v>
      </c>
    </row>
    <row r="485" spans="1:14" ht="32.25" customHeight="1" outlineLevel="3">
      <c r="A485" s="43" t="s">
        <v>869</v>
      </c>
      <c r="B485" s="43" t="s">
        <v>917</v>
      </c>
      <c r="C485" s="43" t="s">
        <v>419</v>
      </c>
      <c r="D485" s="43"/>
      <c r="E485" s="10" t="s">
        <v>420</v>
      </c>
      <c r="F485" s="6">
        <f t="shared" si="224"/>
        <v>12191.5</v>
      </c>
      <c r="G485" s="6">
        <f t="shared" si="224"/>
        <v>0</v>
      </c>
      <c r="H485" s="6">
        <f t="shared" si="224"/>
        <v>12191.5</v>
      </c>
      <c r="I485" s="6">
        <f>I486</f>
        <v>12191.5</v>
      </c>
      <c r="J485" s="6">
        <f t="shared" si="224"/>
        <v>0</v>
      </c>
      <c r="K485" s="6">
        <f t="shared" si="224"/>
        <v>12191.5</v>
      </c>
      <c r="L485" s="6">
        <f>L486</f>
        <v>12191.5</v>
      </c>
      <c r="M485" s="6">
        <f t="shared" si="224"/>
        <v>0</v>
      </c>
      <c r="N485" s="6">
        <f t="shared" si="224"/>
        <v>12191.5</v>
      </c>
    </row>
    <row r="486" spans="1:14" ht="31.5" outlineLevel="4">
      <c r="A486" s="43" t="s">
        <v>869</v>
      </c>
      <c r="B486" s="43" t="s">
        <v>917</v>
      </c>
      <c r="C486" s="43" t="s">
        <v>472</v>
      </c>
      <c r="D486" s="43"/>
      <c r="E486" s="10" t="s">
        <v>473</v>
      </c>
      <c r="F486" s="6">
        <f t="shared" si="224"/>
        <v>12191.5</v>
      </c>
      <c r="G486" s="6">
        <f t="shared" si="224"/>
        <v>0</v>
      </c>
      <c r="H486" s="6">
        <f t="shared" si="224"/>
        <v>12191.5</v>
      </c>
      <c r="I486" s="6">
        <f>I487</f>
        <v>12191.5</v>
      </c>
      <c r="J486" s="6">
        <f t="shared" si="224"/>
        <v>0</v>
      </c>
      <c r="K486" s="6">
        <f t="shared" si="224"/>
        <v>12191.5</v>
      </c>
      <c r="L486" s="6">
        <f>L487</f>
        <v>12191.5</v>
      </c>
      <c r="M486" s="6">
        <f t="shared" si="224"/>
        <v>0</v>
      </c>
      <c r="N486" s="6">
        <f t="shared" si="224"/>
        <v>12191.5</v>
      </c>
    </row>
    <row r="487" spans="1:14" ht="15.75" outlineLevel="5">
      <c r="A487" s="43" t="s">
        <v>869</v>
      </c>
      <c r="B487" s="43" t="s">
        <v>917</v>
      </c>
      <c r="C487" s="43" t="s">
        <v>616</v>
      </c>
      <c r="D487" s="43"/>
      <c r="E487" s="10" t="s">
        <v>617</v>
      </c>
      <c r="F487" s="6">
        <f t="shared" si="224"/>
        <v>12191.5</v>
      </c>
      <c r="G487" s="6">
        <f t="shared" si="224"/>
        <v>0</v>
      </c>
      <c r="H487" s="6">
        <f t="shared" si="224"/>
        <v>12191.5</v>
      </c>
      <c r="I487" s="6">
        <f>I488</f>
        <v>12191.5</v>
      </c>
      <c r="J487" s="6">
        <f t="shared" si="224"/>
        <v>0</v>
      </c>
      <c r="K487" s="6">
        <f t="shared" si="224"/>
        <v>12191.5</v>
      </c>
      <c r="L487" s="6">
        <f>L488</f>
        <v>12191.5</v>
      </c>
      <c r="M487" s="6">
        <f t="shared" si="224"/>
        <v>0</v>
      </c>
      <c r="N487" s="6">
        <f t="shared" si="224"/>
        <v>12191.5</v>
      </c>
    </row>
    <row r="488" spans="1:14" ht="31.5" outlineLevel="7">
      <c r="A488" s="44" t="s">
        <v>869</v>
      </c>
      <c r="B488" s="44" t="s">
        <v>917</v>
      </c>
      <c r="C488" s="44" t="s">
        <v>616</v>
      </c>
      <c r="D488" s="44" t="s">
        <v>452</v>
      </c>
      <c r="E488" s="11" t="s">
        <v>453</v>
      </c>
      <c r="F488" s="7">
        <v>12191.5</v>
      </c>
      <c r="G488" s="7"/>
      <c r="H488" s="7">
        <f>SUM(F488:G488)</f>
        <v>12191.5</v>
      </c>
      <c r="I488" s="7">
        <v>12191.5</v>
      </c>
      <c r="J488" s="7"/>
      <c r="K488" s="7">
        <f>SUM(I488:J488)</f>
        <v>12191.5</v>
      </c>
      <c r="L488" s="7">
        <v>12191.5</v>
      </c>
      <c r="M488" s="7"/>
      <c r="N488" s="7">
        <f>SUM(L488:M488)</f>
        <v>12191.5</v>
      </c>
    </row>
    <row r="489" spans="1:14" ht="15.75" outlineLevel="7">
      <c r="A489" s="43" t="s">
        <v>869</v>
      </c>
      <c r="B489" s="43" t="s">
        <v>919</v>
      </c>
      <c r="C489" s="43"/>
      <c r="D489" s="43"/>
      <c r="E489" s="10" t="s">
        <v>920</v>
      </c>
      <c r="F489" s="6">
        <f t="shared" ref="F489:N489" si="225">F490</f>
        <v>150</v>
      </c>
      <c r="G489" s="6">
        <f t="shared" si="225"/>
        <v>0</v>
      </c>
      <c r="H489" s="6">
        <f t="shared" si="225"/>
        <v>150</v>
      </c>
      <c r="I489" s="6">
        <f t="shared" si="225"/>
        <v>150</v>
      </c>
      <c r="J489" s="6">
        <f t="shared" si="225"/>
        <v>0</v>
      </c>
      <c r="K489" s="6">
        <f t="shared" si="225"/>
        <v>150</v>
      </c>
      <c r="L489" s="6">
        <f t="shared" si="225"/>
        <v>150</v>
      </c>
      <c r="M489" s="6">
        <f t="shared" si="225"/>
        <v>0</v>
      </c>
      <c r="N489" s="6">
        <f t="shared" si="225"/>
        <v>150</v>
      </c>
    </row>
    <row r="490" spans="1:14" ht="15.75" outlineLevel="1">
      <c r="A490" s="43" t="s">
        <v>869</v>
      </c>
      <c r="B490" s="43" t="s">
        <v>921</v>
      </c>
      <c r="C490" s="43"/>
      <c r="D490" s="43"/>
      <c r="E490" s="10" t="s">
        <v>922</v>
      </c>
      <c r="F490" s="6">
        <f t="shared" ref="F490:N494" si="226">F491</f>
        <v>150</v>
      </c>
      <c r="G490" s="6">
        <f t="shared" si="226"/>
        <v>0</v>
      </c>
      <c r="H490" s="6">
        <f t="shared" si="226"/>
        <v>150</v>
      </c>
      <c r="I490" s="6">
        <f>I491</f>
        <v>150</v>
      </c>
      <c r="J490" s="6">
        <f t="shared" si="226"/>
        <v>0</v>
      </c>
      <c r="K490" s="6">
        <f t="shared" si="226"/>
        <v>150</v>
      </c>
      <c r="L490" s="6">
        <f>L491</f>
        <v>150</v>
      </c>
      <c r="M490" s="6">
        <f t="shared" si="226"/>
        <v>0</v>
      </c>
      <c r="N490" s="6">
        <f t="shared" si="226"/>
        <v>150</v>
      </c>
    </row>
    <row r="491" spans="1:14" ht="31.5" outlineLevel="2">
      <c r="A491" s="43" t="s">
        <v>869</v>
      </c>
      <c r="B491" s="43" t="s">
        <v>921</v>
      </c>
      <c r="C491" s="43" t="s">
        <v>544</v>
      </c>
      <c r="D491" s="43"/>
      <c r="E491" s="10" t="s">
        <v>545</v>
      </c>
      <c r="F491" s="6">
        <f t="shared" si="226"/>
        <v>150</v>
      </c>
      <c r="G491" s="6">
        <f t="shared" si="226"/>
        <v>0</v>
      </c>
      <c r="H491" s="6">
        <f t="shared" si="226"/>
        <v>150</v>
      </c>
      <c r="I491" s="6">
        <f>I492</f>
        <v>150</v>
      </c>
      <c r="J491" s="6">
        <f t="shared" si="226"/>
        <v>0</v>
      </c>
      <c r="K491" s="6">
        <f t="shared" si="226"/>
        <v>150</v>
      </c>
      <c r="L491" s="6">
        <f>L492</f>
        <v>150</v>
      </c>
      <c r="M491" s="6">
        <f t="shared" si="226"/>
        <v>0</v>
      </c>
      <c r="N491" s="6">
        <f t="shared" si="226"/>
        <v>150</v>
      </c>
    </row>
    <row r="492" spans="1:14" ht="15.75" outlineLevel="3">
      <c r="A492" s="43" t="s">
        <v>869</v>
      </c>
      <c r="B492" s="43" t="s">
        <v>921</v>
      </c>
      <c r="C492" s="43" t="s">
        <v>618</v>
      </c>
      <c r="D492" s="43"/>
      <c r="E492" s="10" t="s">
        <v>619</v>
      </c>
      <c r="F492" s="6">
        <f t="shared" si="226"/>
        <v>150</v>
      </c>
      <c r="G492" s="6">
        <f t="shared" si="226"/>
        <v>0</v>
      </c>
      <c r="H492" s="6">
        <f t="shared" si="226"/>
        <v>150</v>
      </c>
      <c r="I492" s="6">
        <f>I493</f>
        <v>150</v>
      </c>
      <c r="J492" s="6">
        <f t="shared" si="226"/>
        <v>0</v>
      </c>
      <c r="K492" s="6">
        <f t="shared" si="226"/>
        <v>150</v>
      </c>
      <c r="L492" s="6">
        <f>L493</f>
        <v>150</v>
      </c>
      <c r="M492" s="6">
        <f t="shared" si="226"/>
        <v>0</v>
      </c>
      <c r="N492" s="6">
        <f t="shared" si="226"/>
        <v>150</v>
      </c>
    </row>
    <row r="493" spans="1:14" ht="31.5" outlineLevel="4">
      <c r="A493" s="43" t="s">
        <v>869</v>
      </c>
      <c r="B493" s="43" t="s">
        <v>921</v>
      </c>
      <c r="C493" s="43" t="s">
        <v>620</v>
      </c>
      <c r="D493" s="43"/>
      <c r="E493" s="10" t="s">
        <v>818</v>
      </c>
      <c r="F493" s="6">
        <f t="shared" si="226"/>
        <v>150</v>
      </c>
      <c r="G493" s="6">
        <f t="shared" si="226"/>
        <v>0</v>
      </c>
      <c r="H493" s="6">
        <f t="shared" si="226"/>
        <v>150</v>
      </c>
      <c r="I493" s="6">
        <f>I494</f>
        <v>150</v>
      </c>
      <c r="J493" s="6">
        <f t="shared" si="226"/>
        <v>0</v>
      </c>
      <c r="K493" s="6">
        <f t="shared" si="226"/>
        <v>150</v>
      </c>
      <c r="L493" s="6">
        <f>L494</f>
        <v>150</v>
      </c>
      <c r="M493" s="6">
        <f t="shared" si="226"/>
        <v>0</v>
      </c>
      <c r="N493" s="6">
        <f t="shared" si="226"/>
        <v>150</v>
      </c>
    </row>
    <row r="494" spans="1:14" ht="15.75" outlineLevel="5">
      <c r="A494" s="43" t="s">
        <v>869</v>
      </c>
      <c r="B494" s="43" t="s">
        <v>921</v>
      </c>
      <c r="C494" s="43" t="s">
        <v>621</v>
      </c>
      <c r="D494" s="43"/>
      <c r="E494" s="10" t="s">
        <v>397</v>
      </c>
      <c r="F494" s="6">
        <f t="shared" si="226"/>
        <v>150</v>
      </c>
      <c r="G494" s="6">
        <f t="shared" si="226"/>
        <v>0</v>
      </c>
      <c r="H494" s="6">
        <f t="shared" si="226"/>
        <v>150</v>
      </c>
      <c r="I494" s="6">
        <f>I495</f>
        <v>150</v>
      </c>
      <c r="J494" s="6">
        <f t="shared" si="226"/>
        <v>0</v>
      </c>
      <c r="K494" s="6">
        <f t="shared" si="226"/>
        <v>150</v>
      </c>
      <c r="L494" s="6">
        <f>L495</f>
        <v>150</v>
      </c>
      <c r="M494" s="6">
        <f t="shared" si="226"/>
        <v>0</v>
      </c>
      <c r="N494" s="6">
        <f t="shared" si="226"/>
        <v>150</v>
      </c>
    </row>
    <row r="495" spans="1:14" ht="15.75" outlineLevel="7">
      <c r="A495" s="44" t="s">
        <v>869</v>
      </c>
      <c r="B495" s="44" t="s">
        <v>921</v>
      </c>
      <c r="C495" s="44" t="s">
        <v>621</v>
      </c>
      <c r="D495" s="44" t="s">
        <v>394</v>
      </c>
      <c r="E495" s="11" t="s">
        <v>395</v>
      </c>
      <c r="F495" s="7">
        <v>150</v>
      </c>
      <c r="G495" s="7"/>
      <c r="H495" s="7">
        <f>SUM(F495:G495)</f>
        <v>150</v>
      </c>
      <c r="I495" s="7">
        <v>150</v>
      </c>
      <c r="J495" s="7"/>
      <c r="K495" s="7">
        <f>SUM(I495:J495)</f>
        <v>150</v>
      </c>
      <c r="L495" s="7">
        <v>150</v>
      </c>
      <c r="M495" s="7"/>
      <c r="N495" s="7">
        <f>SUM(L495:M495)</f>
        <v>150</v>
      </c>
    </row>
    <row r="496" spans="1:14" ht="15.75" outlineLevel="7">
      <c r="A496" s="43" t="s">
        <v>869</v>
      </c>
      <c r="B496" s="43" t="s">
        <v>923</v>
      </c>
      <c r="C496" s="44"/>
      <c r="D496" s="44"/>
      <c r="E496" s="51" t="s">
        <v>924</v>
      </c>
      <c r="F496" s="6">
        <f t="shared" ref="F496:N496" si="227">F497+F515+F509+F503</f>
        <v>45213.712</v>
      </c>
      <c r="G496" s="6">
        <f t="shared" si="227"/>
        <v>0</v>
      </c>
      <c r="H496" s="6">
        <f t="shared" si="227"/>
        <v>45213.712</v>
      </c>
      <c r="I496" s="6">
        <f t="shared" si="227"/>
        <v>41200.712</v>
      </c>
      <c r="J496" s="6">
        <f t="shared" si="227"/>
        <v>0</v>
      </c>
      <c r="K496" s="6">
        <f t="shared" si="227"/>
        <v>41200.712</v>
      </c>
      <c r="L496" s="6">
        <f t="shared" si="227"/>
        <v>29317</v>
      </c>
      <c r="M496" s="6">
        <f t="shared" si="227"/>
        <v>0</v>
      </c>
      <c r="N496" s="6">
        <f t="shared" si="227"/>
        <v>29317</v>
      </c>
    </row>
    <row r="497" spans="1:14" ht="15.75" outlineLevel="1">
      <c r="A497" s="43" t="s">
        <v>869</v>
      </c>
      <c r="B497" s="43" t="s">
        <v>925</v>
      </c>
      <c r="C497" s="43"/>
      <c r="D497" s="43"/>
      <c r="E497" s="10" t="s">
        <v>926</v>
      </c>
      <c r="F497" s="6">
        <f t="shared" ref="F497:N501" si="228">F498</f>
        <v>14289.1</v>
      </c>
      <c r="G497" s="6">
        <f t="shared" si="228"/>
        <v>0</v>
      </c>
      <c r="H497" s="6">
        <f t="shared" si="228"/>
        <v>14289.1</v>
      </c>
      <c r="I497" s="6">
        <f>I498</f>
        <v>14289.1</v>
      </c>
      <c r="J497" s="6">
        <f t="shared" si="228"/>
        <v>0</v>
      </c>
      <c r="K497" s="6">
        <f t="shared" si="228"/>
        <v>14289.1</v>
      </c>
      <c r="L497" s="6">
        <f>L498</f>
        <v>14289.1</v>
      </c>
      <c r="M497" s="6">
        <f t="shared" si="228"/>
        <v>0</v>
      </c>
      <c r="N497" s="6">
        <f t="shared" si="228"/>
        <v>14289.1</v>
      </c>
    </row>
    <row r="498" spans="1:14" ht="31.5" outlineLevel="2">
      <c r="A498" s="43" t="s">
        <v>869</v>
      </c>
      <c r="B498" s="43" t="s">
        <v>925</v>
      </c>
      <c r="C498" s="43" t="s">
        <v>417</v>
      </c>
      <c r="D498" s="43"/>
      <c r="E498" s="10" t="s">
        <v>418</v>
      </c>
      <c r="F498" s="6">
        <f t="shared" si="228"/>
        <v>14289.1</v>
      </c>
      <c r="G498" s="6">
        <f t="shared" si="228"/>
        <v>0</v>
      </c>
      <c r="H498" s="6">
        <f t="shared" si="228"/>
        <v>14289.1</v>
      </c>
      <c r="I498" s="6">
        <f>I499</f>
        <v>14289.1</v>
      </c>
      <c r="J498" s="6">
        <f t="shared" si="228"/>
        <v>0</v>
      </c>
      <c r="K498" s="6">
        <f t="shared" si="228"/>
        <v>14289.1</v>
      </c>
      <c r="L498" s="6">
        <f>L499</f>
        <v>14289.1</v>
      </c>
      <c r="M498" s="6">
        <f t="shared" si="228"/>
        <v>0</v>
      </c>
      <c r="N498" s="6">
        <f t="shared" si="228"/>
        <v>14289.1</v>
      </c>
    </row>
    <row r="499" spans="1:14" ht="30.75" customHeight="1" outlineLevel="3">
      <c r="A499" s="43" t="s">
        <v>869</v>
      </c>
      <c r="B499" s="43" t="s">
        <v>925</v>
      </c>
      <c r="C499" s="43" t="s">
        <v>419</v>
      </c>
      <c r="D499" s="43"/>
      <c r="E499" s="10" t="s">
        <v>420</v>
      </c>
      <c r="F499" s="6">
        <f t="shared" si="228"/>
        <v>14289.1</v>
      </c>
      <c r="G499" s="6">
        <f t="shared" si="228"/>
        <v>0</v>
      </c>
      <c r="H499" s="6">
        <f t="shared" si="228"/>
        <v>14289.1</v>
      </c>
      <c r="I499" s="6">
        <f>I500</f>
        <v>14289.1</v>
      </c>
      <c r="J499" s="6">
        <f t="shared" si="228"/>
        <v>0</v>
      </c>
      <c r="K499" s="6">
        <f t="shared" si="228"/>
        <v>14289.1</v>
      </c>
      <c r="L499" s="6">
        <f>L500</f>
        <v>14289.1</v>
      </c>
      <c r="M499" s="6">
        <f t="shared" si="228"/>
        <v>0</v>
      </c>
      <c r="N499" s="6">
        <f t="shared" si="228"/>
        <v>14289.1</v>
      </c>
    </row>
    <row r="500" spans="1:14" ht="31.5" outlineLevel="4">
      <c r="A500" s="43" t="s">
        <v>869</v>
      </c>
      <c r="B500" s="43" t="s">
        <v>925</v>
      </c>
      <c r="C500" s="43" t="s">
        <v>421</v>
      </c>
      <c r="D500" s="43"/>
      <c r="E500" s="10" t="s">
        <v>422</v>
      </c>
      <c r="F500" s="6">
        <f t="shared" si="228"/>
        <v>14289.1</v>
      </c>
      <c r="G500" s="6">
        <f t="shared" si="228"/>
        <v>0</v>
      </c>
      <c r="H500" s="6">
        <f t="shared" si="228"/>
        <v>14289.1</v>
      </c>
      <c r="I500" s="6">
        <f>I501</f>
        <v>14289.1</v>
      </c>
      <c r="J500" s="6">
        <f t="shared" si="228"/>
        <v>0</v>
      </c>
      <c r="K500" s="6">
        <f t="shared" si="228"/>
        <v>14289.1</v>
      </c>
      <c r="L500" s="6">
        <f>L501</f>
        <v>14289.1</v>
      </c>
      <c r="M500" s="6">
        <f t="shared" si="228"/>
        <v>0</v>
      </c>
      <c r="N500" s="6">
        <f t="shared" si="228"/>
        <v>14289.1</v>
      </c>
    </row>
    <row r="501" spans="1:14" ht="31.5" outlineLevel="5">
      <c r="A501" s="43" t="s">
        <v>869</v>
      </c>
      <c r="B501" s="43" t="s">
        <v>925</v>
      </c>
      <c r="C501" s="43" t="s">
        <v>622</v>
      </c>
      <c r="D501" s="43"/>
      <c r="E501" s="10" t="s">
        <v>845</v>
      </c>
      <c r="F501" s="6">
        <f t="shared" si="228"/>
        <v>14289.1</v>
      </c>
      <c r="G501" s="6">
        <f t="shared" si="228"/>
        <v>0</v>
      </c>
      <c r="H501" s="6">
        <f t="shared" si="228"/>
        <v>14289.1</v>
      </c>
      <c r="I501" s="6">
        <f>I502</f>
        <v>14289.1</v>
      </c>
      <c r="J501" s="6">
        <f t="shared" si="228"/>
        <v>0</v>
      </c>
      <c r="K501" s="6">
        <f t="shared" si="228"/>
        <v>14289.1</v>
      </c>
      <c r="L501" s="6">
        <f>L502</f>
        <v>14289.1</v>
      </c>
      <c r="M501" s="6">
        <f t="shared" si="228"/>
        <v>0</v>
      </c>
      <c r="N501" s="6">
        <f t="shared" si="228"/>
        <v>14289.1</v>
      </c>
    </row>
    <row r="502" spans="1:14" ht="15.75" outlineLevel="7">
      <c r="A502" s="44" t="s">
        <v>869</v>
      </c>
      <c r="B502" s="44" t="s">
        <v>925</v>
      </c>
      <c r="C502" s="44" t="s">
        <v>622</v>
      </c>
      <c r="D502" s="44" t="s">
        <v>406</v>
      </c>
      <c r="E502" s="11" t="s">
        <v>407</v>
      </c>
      <c r="F502" s="7">
        <v>14289.1</v>
      </c>
      <c r="G502" s="7"/>
      <c r="H502" s="7">
        <f>SUM(F502:G502)</f>
        <v>14289.1</v>
      </c>
      <c r="I502" s="7">
        <v>14289.1</v>
      </c>
      <c r="J502" s="7"/>
      <c r="K502" s="7">
        <f>SUM(I502:J502)</f>
        <v>14289.1</v>
      </c>
      <c r="L502" s="7">
        <v>14289.1</v>
      </c>
      <c r="M502" s="7"/>
      <c r="N502" s="7">
        <f>SUM(L502:M502)</f>
        <v>14289.1</v>
      </c>
    </row>
    <row r="503" spans="1:14" ht="15.75" outlineLevel="7">
      <c r="A503" s="43" t="s">
        <v>869</v>
      </c>
      <c r="B503" s="43" t="s">
        <v>927</v>
      </c>
      <c r="C503" s="43"/>
      <c r="D503" s="43"/>
      <c r="E503" s="10" t="s">
        <v>928</v>
      </c>
      <c r="F503" s="6">
        <f>F504</f>
        <v>11883.712</v>
      </c>
      <c r="G503" s="6">
        <f t="shared" ref="G503:H507" si="229">G504</f>
        <v>0</v>
      </c>
      <c r="H503" s="6">
        <f t="shared" si="229"/>
        <v>11883.712</v>
      </c>
      <c r="I503" s="6">
        <f t="shared" ref="I503:K507" si="230">I504</f>
        <v>11883.712</v>
      </c>
      <c r="J503" s="6">
        <f t="shared" si="230"/>
        <v>0</v>
      </c>
      <c r="K503" s="6">
        <f t="shared" si="230"/>
        <v>11883.712</v>
      </c>
      <c r="L503" s="6"/>
      <c r="M503" s="6">
        <f t="shared" ref="M503:N507" si="231">M504</f>
        <v>0</v>
      </c>
      <c r="N503" s="6">
        <f t="shared" si="231"/>
        <v>0</v>
      </c>
    </row>
    <row r="504" spans="1:14" ht="31.5" outlineLevel="7">
      <c r="A504" s="41" t="s">
        <v>869</v>
      </c>
      <c r="B504" s="41" t="s">
        <v>927</v>
      </c>
      <c r="C504" s="43" t="s">
        <v>518</v>
      </c>
      <c r="D504" s="43"/>
      <c r="E504" s="10" t="s">
        <v>519</v>
      </c>
      <c r="F504" s="6">
        <f>F505</f>
        <v>11883.712</v>
      </c>
      <c r="G504" s="6">
        <f t="shared" si="229"/>
        <v>0</v>
      </c>
      <c r="H504" s="6">
        <f t="shared" si="229"/>
        <v>11883.712</v>
      </c>
      <c r="I504" s="6">
        <f t="shared" si="230"/>
        <v>11883.712</v>
      </c>
      <c r="J504" s="6">
        <f t="shared" si="230"/>
        <v>0</v>
      </c>
      <c r="K504" s="6">
        <f t="shared" si="230"/>
        <v>11883.712</v>
      </c>
      <c r="L504" s="6"/>
      <c r="M504" s="6">
        <f t="shared" si="231"/>
        <v>0</v>
      </c>
      <c r="N504" s="6">
        <f t="shared" si="231"/>
        <v>0</v>
      </c>
    </row>
    <row r="505" spans="1:14" ht="31.5" outlineLevel="7">
      <c r="A505" s="41" t="s">
        <v>869</v>
      </c>
      <c r="B505" s="41" t="s">
        <v>927</v>
      </c>
      <c r="C505" s="41" t="s">
        <v>531</v>
      </c>
      <c r="D505" s="41"/>
      <c r="E505" s="21" t="s">
        <v>532</v>
      </c>
      <c r="F505" s="6">
        <f>F506</f>
        <v>11883.712</v>
      </c>
      <c r="G505" s="6">
        <f t="shared" si="229"/>
        <v>0</v>
      </c>
      <c r="H505" s="6">
        <f t="shared" si="229"/>
        <v>11883.712</v>
      </c>
      <c r="I505" s="6">
        <f t="shared" si="230"/>
        <v>11883.712</v>
      </c>
      <c r="J505" s="6">
        <f t="shared" si="230"/>
        <v>0</v>
      </c>
      <c r="K505" s="6">
        <f t="shared" si="230"/>
        <v>11883.712</v>
      </c>
      <c r="L505" s="6"/>
      <c r="M505" s="6">
        <f t="shared" si="231"/>
        <v>0</v>
      </c>
      <c r="N505" s="6">
        <f t="shared" si="231"/>
        <v>0</v>
      </c>
    </row>
    <row r="506" spans="1:14" ht="31.5" outlineLevel="7">
      <c r="A506" s="41" t="s">
        <v>869</v>
      </c>
      <c r="B506" s="41" t="s">
        <v>927</v>
      </c>
      <c r="C506" s="41" t="s">
        <v>533</v>
      </c>
      <c r="D506" s="41"/>
      <c r="E506" s="21" t="s">
        <v>473</v>
      </c>
      <c r="F506" s="6">
        <f>F507</f>
        <v>11883.712</v>
      </c>
      <c r="G506" s="6">
        <f t="shared" si="229"/>
        <v>0</v>
      </c>
      <c r="H506" s="6">
        <f t="shared" si="229"/>
        <v>11883.712</v>
      </c>
      <c r="I506" s="6">
        <f t="shared" si="230"/>
        <v>11883.712</v>
      </c>
      <c r="J506" s="6">
        <f t="shared" si="230"/>
        <v>0</v>
      </c>
      <c r="K506" s="6">
        <f t="shared" si="230"/>
        <v>11883.712</v>
      </c>
      <c r="L506" s="6"/>
      <c r="M506" s="6">
        <f t="shared" si="231"/>
        <v>0</v>
      </c>
      <c r="N506" s="6">
        <f t="shared" si="231"/>
        <v>0</v>
      </c>
    </row>
    <row r="507" spans="1:14" ht="64.5" customHeight="1" outlineLevel="7">
      <c r="A507" s="41" t="s">
        <v>869</v>
      </c>
      <c r="B507" s="41" t="s">
        <v>927</v>
      </c>
      <c r="C507" s="41" t="s">
        <v>13</v>
      </c>
      <c r="D507" s="41"/>
      <c r="E507" s="70" t="s">
        <v>14</v>
      </c>
      <c r="F507" s="6">
        <f>F508</f>
        <v>11883.712</v>
      </c>
      <c r="G507" s="6">
        <f t="shared" si="229"/>
        <v>0</v>
      </c>
      <c r="H507" s="6">
        <f t="shared" si="229"/>
        <v>11883.712</v>
      </c>
      <c r="I507" s="6">
        <f t="shared" si="230"/>
        <v>11883.712</v>
      </c>
      <c r="J507" s="6">
        <f t="shared" si="230"/>
        <v>0</v>
      </c>
      <c r="K507" s="6">
        <f t="shared" si="230"/>
        <v>11883.712</v>
      </c>
      <c r="L507" s="6"/>
      <c r="M507" s="6">
        <f t="shared" si="231"/>
        <v>0</v>
      </c>
      <c r="N507" s="6">
        <f t="shared" si="231"/>
        <v>0</v>
      </c>
    </row>
    <row r="508" spans="1:14" ht="15.75" outlineLevel="7">
      <c r="A508" s="42" t="s">
        <v>869</v>
      </c>
      <c r="B508" s="42" t="s">
        <v>927</v>
      </c>
      <c r="C508" s="42" t="s">
        <v>13</v>
      </c>
      <c r="D508" s="42" t="s">
        <v>402</v>
      </c>
      <c r="E508" s="22" t="s">
        <v>403</v>
      </c>
      <c r="F508" s="7">
        <v>11883.712</v>
      </c>
      <c r="G508" s="7"/>
      <c r="H508" s="7">
        <f>SUM(F508:G508)</f>
        <v>11883.712</v>
      </c>
      <c r="I508" s="7">
        <v>11883.712</v>
      </c>
      <c r="J508" s="7"/>
      <c r="K508" s="7">
        <f>SUM(I508:J508)</f>
        <v>11883.712</v>
      </c>
      <c r="L508" s="7"/>
      <c r="M508" s="7"/>
      <c r="N508" s="7">
        <f>SUM(L508:M508)</f>
        <v>0</v>
      </c>
    </row>
    <row r="509" spans="1:14" ht="15.75" outlineLevel="1">
      <c r="A509" s="43" t="s">
        <v>869</v>
      </c>
      <c r="B509" s="43" t="s">
        <v>929</v>
      </c>
      <c r="C509" s="43"/>
      <c r="D509" s="43"/>
      <c r="E509" s="10" t="s">
        <v>930</v>
      </c>
      <c r="F509" s="6">
        <f t="shared" ref="F509:N513" si="232">F510</f>
        <v>3000</v>
      </c>
      <c r="G509" s="6">
        <f t="shared" si="232"/>
        <v>0</v>
      </c>
      <c r="H509" s="6">
        <f t="shared" si="232"/>
        <v>3000</v>
      </c>
      <c r="I509" s="6">
        <f>I510</f>
        <v>3000</v>
      </c>
      <c r="J509" s="6">
        <f t="shared" si="232"/>
        <v>0</v>
      </c>
      <c r="K509" s="6">
        <f t="shared" si="232"/>
        <v>3000</v>
      </c>
      <c r="L509" s="6">
        <f>L510</f>
        <v>3000</v>
      </c>
      <c r="M509" s="6">
        <f t="shared" si="232"/>
        <v>0</v>
      </c>
      <c r="N509" s="6">
        <f t="shared" si="232"/>
        <v>3000</v>
      </c>
    </row>
    <row r="510" spans="1:14" ht="31.5" outlineLevel="2">
      <c r="A510" s="43" t="s">
        <v>869</v>
      </c>
      <c r="B510" s="43" t="s">
        <v>929</v>
      </c>
      <c r="C510" s="43" t="s">
        <v>409</v>
      </c>
      <c r="D510" s="43"/>
      <c r="E510" s="10" t="s">
        <v>410</v>
      </c>
      <c r="F510" s="6">
        <f>F511</f>
        <v>3000</v>
      </c>
      <c r="G510" s="6">
        <f t="shared" si="232"/>
        <v>0</v>
      </c>
      <c r="H510" s="6">
        <f t="shared" si="232"/>
        <v>3000</v>
      </c>
      <c r="I510" s="6">
        <f>I511</f>
        <v>3000</v>
      </c>
      <c r="J510" s="6">
        <f t="shared" si="232"/>
        <v>0</v>
      </c>
      <c r="K510" s="6">
        <f t="shared" si="232"/>
        <v>3000</v>
      </c>
      <c r="L510" s="6">
        <f>L511</f>
        <v>3000</v>
      </c>
      <c r="M510" s="6">
        <f t="shared" si="232"/>
        <v>0</v>
      </c>
      <c r="N510" s="6">
        <f t="shared" si="232"/>
        <v>3000</v>
      </c>
    </row>
    <row r="511" spans="1:14" ht="15.75" outlineLevel="2">
      <c r="A511" s="43" t="s">
        <v>869</v>
      </c>
      <c r="B511" s="43" t="s">
        <v>929</v>
      </c>
      <c r="C511" s="43" t="s">
        <v>760</v>
      </c>
      <c r="D511" s="43"/>
      <c r="E511" s="10" t="s">
        <v>761</v>
      </c>
      <c r="F511" s="6">
        <f>F512</f>
        <v>3000</v>
      </c>
      <c r="G511" s="6">
        <f t="shared" si="232"/>
        <v>0</v>
      </c>
      <c r="H511" s="6">
        <f t="shared" si="232"/>
        <v>3000</v>
      </c>
      <c r="I511" s="6">
        <f>I512</f>
        <v>3000</v>
      </c>
      <c r="J511" s="6">
        <f t="shared" si="232"/>
        <v>0</v>
      </c>
      <c r="K511" s="6">
        <f t="shared" si="232"/>
        <v>3000</v>
      </c>
      <c r="L511" s="6">
        <f>L512</f>
        <v>3000</v>
      </c>
      <c r="M511" s="6">
        <f t="shared" si="232"/>
        <v>0</v>
      </c>
      <c r="N511" s="6">
        <f t="shared" si="232"/>
        <v>3000</v>
      </c>
    </row>
    <row r="512" spans="1:14" ht="31.5" outlineLevel="2">
      <c r="A512" s="43" t="s">
        <v>869</v>
      </c>
      <c r="B512" s="43" t="s">
        <v>929</v>
      </c>
      <c r="C512" s="43" t="s">
        <v>762</v>
      </c>
      <c r="D512" s="43"/>
      <c r="E512" s="10" t="s">
        <v>763</v>
      </c>
      <c r="F512" s="6">
        <f>F513</f>
        <v>3000</v>
      </c>
      <c r="G512" s="6">
        <f t="shared" si="232"/>
        <v>0</v>
      </c>
      <c r="H512" s="6">
        <f t="shared" si="232"/>
        <v>3000</v>
      </c>
      <c r="I512" s="6">
        <f>I513</f>
        <v>3000</v>
      </c>
      <c r="J512" s="6">
        <f t="shared" si="232"/>
        <v>0</v>
      </c>
      <c r="K512" s="6">
        <f t="shared" si="232"/>
        <v>3000</v>
      </c>
      <c r="L512" s="6">
        <f>L513</f>
        <v>3000</v>
      </c>
      <c r="M512" s="6">
        <f t="shared" si="232"/>
        <v>0</v>
      </c>
      <c r="N512" s="6">
        <f t="shared" si="232"/>
        <v>3000</v>
      </c>
    </row>
    <row r="513" spans="1:14" ht="15.75" outlineLevel="2">
      <c r="A513" s="43" t="s">
        <v>869</v>
      </c>
      <c r="B513" s="43" t="s">
        <v>929</v>
      </c>
      <c r="C513" s="43" t="s">
        <v>764</v>
      </c>
      <c r="D513" s="43"/>
      <c r="E513" s="10" t="s">
        <v>307</v>
      </c>
      <c r="F513" s="6">
        <f>F514</f>
        <v>3000</v>
      </c>
      <c r="G513" s="6">
        <f t="shared" si="232"/>
        <v>0</v>
      </c>
      <c r="H513" s="6">
        <f t="shared" si="232"/>
        <v>3000</v>
      </c>
      <c r="I513" s="6">
        <f>I514</f>
        <v>3000</v>
      </c>
      <c r="J513" s="6">
        <f t="shared" si="232"/>
        <v>0</v>
      </c>
      <c r="K513" s="6">
        <f t="shared" si="232"/>
        <v>3000</v>
      </c>
      <c r="L513" s="6">
        <f>L514</f>
        <v>3000</v>
      </c>
      <c r="M513" s="6">
        <f t="shared" si="232"/>
        <v>0</v>
      </c>
      <c r="N513" s="6">
        <f t="shared" si="232"/>
        <v>3000</v>
      </c>
    </row>
    <row r="514" spans="1:14" ht="15.75" outlineLevel="2">
      <c r="A514" s="44" t="s">
        <v>869</v>
      </c>
      <c r="B514" s="44" t="s">
        <v>929</v>
      </c>
      <c r="C514" s="44" t="s">
        <v>764</v>
      </c>
      <c r="D514" s="44" t="s">
        <v>406</v>
      </c>
      <c r="E514" s="11" t="s">
        <v>407</v>
      </c>
      <c r="F514" s="7">
        <v>3000</v>
      </c>
      <c r="G514" s="7"/>
      <c r="H514" s="7">
        <f>SUM(F514:G514)</f>
        <v>3000</v>
      </c>
      <c r="I514" s="7">
        <v>3000</v>
      </c>
      <c r="J514" s="7"/>
      <c r="K514" s="7">
        <f>SUM(I514:J514)</f>
        <v>3000</v>
      </c>
      <c r="L514" s="7">
        <v>3000</v>
      </c>
      <c r="M514" s="7"/>
      <c r="N514" s="7">
        <f>SUM(L514:M514)</f>
        <v>3000</v>
      </c>
    </row>
    <row r="515" spans="1:14" ht="15.75" outlineLevel="1">
      <c r="A515" s="43" t="s">
        <v>869</v>
      </c>
      <c r="B515" s="43" t="s">
        <v>931</v>
      </c>
      <c r="C515" s="43"/>
      <c r="D515" s="43"/>
      <c r="E515" s="10" t="s">
        <v>932</v>
      </c>
      <c r="F515" s="6">
        <f t="shared" ref="F515:N515" si="233">F516+F521+F532</f>
        <v>16040.9</v>
      </c>
      <c r="G515" s="6">
        <f t="shared" si="233"/>
        <v>0</v>
      </c>
      <c r="H515" s="6">
        <f t="shared" si="233"/>
        <v>16040.9</v>
      </c>
      <c r="I515" s="6">
        <f t="shared" si="233"/>
        <v>12027.900000000001</v>
      </c>
      <c r="J515" s="6">
        <f t="shared" si="233"/>
        <v>0</v>
      </c>
      <c r="K515" s="6">
        <f t="shared" si="233"/>
        <v>12027.900000000001</v>
      </c>
      <c r="L515" s="6">
        <f t="shared" si="233"/>
        <v>12027.900000000001</v>
      </c>
      <c r="M515" s="6">
        <f t="shared" si="233"/>
        <v>0</v>
      </c>
      <c r="N515" s="6">
        <f t="shared" si="233"/>
        <v>12027.900000000001</v>
      </c>
    </row>
    <row r="516" spans="1:14" ht="31.5" outlineLevel="2">
      <c r="A516" s="43" t="s">
        <v>869</v>
      </c>
      <c r="B516" s="43" t="s">
        <v>931</v>
      </c>
      <c r="C516" s="43" t="s">
        <v>518</v>
      </c>
      <c r="D516" s="43"/>
      <c r="E516" s="10" t="s">
        <v>519</v>
      </c>
      <c r="F516" s="6">
        <f t="shared" ref="F516:N516" si="234">F517</f>
        <v>779.1</v>
      </c>
      <c r="G516" s="6">
        <f t="shared" si="234"/>
        <v>0</v>
      </c>
      <c r="H516" s="6">
        <f t="shared" si="234"/>
        <v>779.1</v>
      </c>
      <c r="I516" s="6">
        <f t="shared" si="234"/>
        <v>779.1</v>
      </c>
      <c r="J516" s="6">
        <f t="shared" si="234"/>
        <v>0</v>
      </c>
      <c r="K516" s="6">
        <f t="shared" si="234"/>
        <v>779.1</v>
      </c>
      <c r="L516" s="6">
        <f t="shared" si="234"/>
        <v>779.1</v>
      </c>
      <c r="M516" s="6">
        <f t="shared" si="234"/>
        <v>0</v>
      </c>
      <c r="N516" s="6">
        <f t="shared" si="234"/>
        <v>779.1</v>
      </c>
    </row>
    <row r="517" spans="1:14" ht="31.5" outlineLevel="3">
      <c r="A517" s="43" t="s">
        <v>869</v>
      </c>
      <c r="B517" s="43" t="s">
        <v>931</v>
      </c>
      <c r="C517" s="43" t="s">
        <v>531</v>
      </c>
      <c r="D517" s="43"/>
      <c r="E517" s="10" t="s">
        <v>532</v>
      </c>
      <c r="F517" s="6">
        <f t="shared" ref="F517:N519" si="235">F518</f>
        <v>779.1</v>
      </c>
      <c r="G517" s="6">
        <f t="shared" si="235"/>
        <v>0</v>
      </c>
      <c r="H517" s="6">
        <f t="shared" si="235"/>
        <v>779.1</v>
      </c>
      <c r="I517" s="6">
        <f>I518</f>
        <v>779.1</v>
      </c>
      <c r="J517" s="6">
        <f t="shared" si="235"/>
        <v>0</v>
      </c>
      <c r="K517" s="6">
        <f t="shared" si="235"/>
        <v>779.1</v>
      </c>
      <c r="L517" s="6">
        <f>L518</f>
        <v>779.1</v>
      </c>
      <c r="M517" s="6">
        <f t="shared" si="235"/>
        <v>0</v>
      </c>
      <c r="N517" s="6">
        <f t="shared" si="235"/>
        <v>779.1</v>
      </c>
    </row>
    <row r="518" spans="1:14" ht="31.5" outlineLevel="4">
      <c r="A518" s="43" t="s">
        <v>869</v>
      </c>
      <c r="B518" s="43" t="s">
        <v>931</v>
      </c>
      <c r="C518" s="43" t="s">
        <v>533</v>
      </c>
      <c r="D518" s="43"/>
      <c r="E518" s="10" t="s">
        <v>473</v>
      </c>
      <c r="F518" s="6">
        <f t="shared" si="235"/>
        <v>779.1</v>
      </c>
      <c r="G518" s="6">
        <f t="shared" si="235"/>
        <v>0</v>
      </c>
      <c r="H518" s="6">
        <f t="shared" si="235"/>
        <v>779.1</v>
      </c>
      <c r="I518" s="6">
        <f>I519</f>
        <v>779.1</v>
      </c>
      <c r="J518" s="6">
        <f t="shared" si="235"/>
        <v>0</v>
      </c>
      <c r="K518" s="6">
        <f t="shared" si="235"/>
        <v>779.1</v>
      </c>
      <c r="L518" s="6">
        <f>L519</f>
        <v>779.1</v>
      </c>
      <c r="M518" s="6">
        <f t="shared" si="235"/>
        <v>0</v>
      </c>
      <c r="N518" s="6">
        <f t="shared" si="235"/>
        <v>779.1</v>
      </c>
    </row>
    <row r="519" spans="1:14" ht="31.5" outlineLevel="5">
      <c r="A519" s="43" t="s">
        <v>869</v>
      </c>
      <c r="B519" s="43" t="s">
        <v>931</v>
      </c>
      <c r="C519" s="43" t="s">
        <v>534</v>
      </c>
      <c r="D519" s="43"/>
      <c r="E519" s="10" t="s">
        <v>535</v>
      </c>
      <c r="F519" s="6">
        <f t="shared" si="235"/>
        <v>779.1</v>
      </c>
      <c r="G519" s="6">
        <f t="shared" si="235"/>
        <v>0</v>
      </c>
      <c r="H519" s="6">
        <f t="shared" si="235"/>
        <v>779.1</v>
      </c>
      <c r="I519" s="6">
        <f>I520</f>
        <v>779.1</v>
      </c>
      <c r="J519" s="6">
        <f t="shared" si="235"/>
        <v>0</v>
      </c>
      <c r="K519" s="6">
        <f t="shared" si="235"/>
        <v>779.1</v>
      </c>
      <c r="L519" s="6">
        <f>L520</f>
        <v>779.1</v>
      </c>
      <c r="M519" s="6">
        <f t="shared" si="235"/>
        <v>0</v>
      </c>
      <c r="N519" s="6">
        <f t="shared" si="235"/>
        <v>779.1</v>
      </c>
    </row>
    <row r="520" spans="1:14" ht="15.75" outlineLevel="7">
      <c r="A520" s="44" t="s">
        <v>869</v>
      </c>
      <c r="B520" s="44" t="s">
        <v>931</v>
      </c>
      <c r="C520" s="44" t="s">
        <v>534</v>
      </c>
      <c r="D520" s="44" t="s">
        <v>402</v>
      </c>
      <c r="E520" s="11" t="s">
        <v>403</v>
      </c>
      <c r="F520" s="7">
        <v>779.1</v>
      </c>
      <c r="G520" s="7"/>
      <c r="H520" s="7">
        <f>SUM(F520:G520)</f>
        <v>779.1</v>
      </c>
      <c r="I520" s="7">
        <v>779.1</v>
      </c>
      <c r="J520" s="7"/>
      <c r="K520" s="7">
        <f>SUM(I520:J520)</f>
        <v>779.1</v>
      </c>
      <c r="L520" s="7">
        <v>779.1</v>
      </c>
      <c r="M520" s="7"/>
      <c r="N520" s="7">
        <f>SUM(L520:M520)</f>
        <v>779.1</v>
      </c>
    </row>
    <row r="521" spans="1:14" ht="31.5" outlineLevel="2">
      <c r="A521" s="43" t="s">
        <v>869</v>
      </c>
      <c r="B521" s="43" t="s">
        <v>931</v>
      </c>
      <c r="C521" s="43" t="s">
        <v>444</v>
      </c>
      <c r="D521" s="43"/>
      <c r="E521" s="10" t="s">
        <v>445</v>
      </c>
      <c r="F521" s="6">
        <f t="shared" ref="F521:N521" si="236">F522+F528</f>
        <v>4597</v>
      </c>
      <c r="G521" s="6">
        <f t="shared" si="236"/>
        <v>0</v>
      </c>
      <c r="H521" s="6">
        <f t="shared" si="236"/>
        <v>4597</v>
      </c>
      <c r="I521" s="6">
        <f t="shared" si="236"/>
        <v>4184</v>
      </c>
      <c r="J521" s="6">
        <f t="shared" si="236"/>
        <v>0</v>
      </c>
      <c r="K521" s="6">
        <f t="shared" si="236"/>
        <v>4184</v>
      </c>
      <c r="L521" s="6">
        <f t="shared" si="236"/>
        <v>4184</v>
      </c>
      <c r="M521" s="6">
        <f t="shared" si="236"/>
        <v>0</v>
      </c>
      <c r="N521" s="6">
        <f t="shared" si="236"/>
        <v>4184</v>
      </c>
    </row>
    <row r="522" spans="1:14" ht="31.5" outlineLevel="3">
      <c r="A522" s="43" t="s">
        <v>869</v>
      </c>
      <c r="B522" s="43" t="s">
        <v>931</v>
      </c>
      <c r="C522" s="43" t="s">
        <v>623</v>
      </c>
      <c r="D522" s="43"/>
      <c r="E522" s="10" t="s">
        <v>624</v>
      </c>
      <c r="F522" s="6">
        <f t="shared" ref="F522:N522" si="237">F523</f>
        <v>2783.9</v>
      </c>
      <c r="G522" s="6">
        <f t="shared" si="237"/>
        <v>0</v>
      </c>
      <c r="H522" s="6">
        <f t="shared" si="237"/>
        <v>2783.9</v>
      </c>
      <c r="I522" s="6">
        <f t="shared" si="237"/>
        <v>2520.9</v>
      </c>
      <c r="J522" s="6">
        <f t="shared" si="237"/>
        <v>0</v>
      </c>
      <c r="K522" s="6">
        <f t="shared" si="237"/>
        <v>2520.9</v>
      </c>
      <c r="L522" s="6">
        <f>L523</f>
        <v>2520.9</v>
      </c>
      <c r="M522" s="6">
        <f t="shared" si="237"/>
        <v>0</v>
      </c>
      <c r="N522" s="6">
        <f t="shared" si="237"/>
        <v>2520.9</v>
      </c>
    </row>
    <row r="523" spans="1:14" ht="15.75" outlineLevel="4">
      <c r="A523" s="43" t="s">
        <v>869</v>
      </c>
      <c r="B523" s="43" t="s">
        <v>931</v>
      </c>
      <c r="C523" s="43" t="s">
        <v>625</v>
      </c>
      <c r="D523" s="43"/>
      <c r="E523" s="10" t="s">
        <v>626</v>
      </c>
      <c r="F523" s="6">
        <f t="shared" ref="F523:N523" si="238">F524+F526</f>
        <v>2783.9</v>
      </c>
      <c r="G523" s="6">
        <f t="shared" si="238"/>
        <v>0</v>
      </c>
      <c r="H523" s="6">
        <f t="shared" si="238"/>
        <v>2783.9</v>
      </c>
      <c r="I523" s="6">
        <f t="shared" si="238"/>
        <v>2520.9</v>
      </c>
      <c r="J523" s="6">
        <f t="shared" si="238"/>
        <v>0</v>
      </c>
      <c r="K523" s="6">
        <f t="shared" si="238"/>
        <v>2520.9</v>
      </c>
      <c r="L523" s="6">
        <f t="shared" si="238"/>
        <v>2520.9</v>
      </c>
      <c r="M523" s="6">
        <f t="shared" si="238"/>
        <v>0</v>
      </c>
      <c r="N523" s="6">
        <f t="shared" si="238"/>
        <v>2520.9</v>
      </c>
    </row>
    <row r="524" spans="1:14" ht="31.5" outlineLevel="5">
      <c r="A524" s="43" t="s">
        <v>869</v>
      </c>
      <c r="B524" s="43" t="s">
        <v>931</v>
      </c>
      <c r="C524" s="43" t="s">
        <v>627</v>
      </c>
      <c r="D524" s="43"/>
      <c r="E524" s="10" t="s">
        <v>451</v>
      </c>
      <c r="F524" s="6">
        <f t="shared" ref="F524:N524" si="239">F525</f>
        <v>1670.9</v>
      </c>
      <c r="G524" s="6">
        <f t="shared" si="239"/>
        <v>0</v>
      </c>
      <c r="H524" s="6">
        <f t="shared" si="239"/>
        <v>1670.9</v>
      </c>
      <c r="I524" s="6">
        <f t="shared" si="239"/>
        <v>1520.9</v>
      </c>
      <c r="J524" s="6">
        <f t="shared" si="239"/>
        <v>0</v>
      </c>
      <c r="K524" s="6">
        <f t="shared" si="239"/>
        <v>1520.9</v>
      </c>
      <c r="L524" s="6">
        <f t="shared" si="239"/>
        <v>1520.9</v>
      </c>
      <c r="M524" s="6">
        <f t="shared" si="239"/>
        <v>0</v>
      </c>
      <c r="N524" s="6">
        <f t="shared" si="239"/>
        <v>1520.9</v>
      </c>
    </row>
    <row r="525" spans="1:14" ht="31.5" outlineLevel="7">
      <c r="A525" s="44" t="s">
        <v>869</v>
      </c>
      <c r="B525" s="44" t="s">
        <v>931</v>
      </c>
      <c r="C525" s="44" t="s">
        <v>627</v>
      </c>
      <c r="D525" s="44" t="s">
        <v>452</v>
      </c>
      <c r="E525" s="11" t="s">
        <v>453</v>
      </c>
      <c r="F525" s="7">
        <f>1520.9+150</f>
        <v>1670.9</v>
      </c>
      <c r="G525" s="7"/>
      <c r="H525" s="7">
        <f>SUM(F525:G525)</f>
        <v>1670.9</v>
      </c>
      <c r="I525" s="7">
        <v>1520.9</v>
      </c>
      <c r="J525" s="7"/>
      <c r="K525" s="7">
        <f>SUM(I525:J525)</f>
        <v>1520.9</v>
      </c>
      <c r="L525" s="7">
        <v>1520.9</v>
      </c>
      <c r="M525" s="7"/>
      <c r="N525" s="7">
        <f>SUM(L525:M525)</f>
        <v>1520.9</v>
      </c>
    </row>
    <row r="526" spans="1:14" s="57" customFormat="1" ht="15.75" outlineLevel="7">
      <c r="A526" s="43" t="s">
        <v>869</v>
      </c>
      <c r="B526" s="43" t="s">
        <v>931</v>
      </c>
      <c r="C526" s="43" t="s">
        <v>628</v>
      </c>
      <c r="D526" s="43"/>
      <c r="E526" s="10" t="s">
        <v>629</v>
      </c>
      <c r="F526" s="6">
        <f t="shared" ref="F526:N526" si="240">F527</f>
        <v>1113</v>
      </c>
      <c r="G526" s="6">
        <f t="shared" si="240"/>
        <v>0</v>
      </c>
      <c r="H526" s="6">
        <f t="shared" si="240"/>
        <v>1113</v>
      </c>
      <c r="I526" s="6">
        <f t="shared" si="240"/>
        <v>1000</v>
      </c>
      <c r="J526" s="6">
        <f t="shared" si="240"/>
        <v>0</v>
      </c>
      <c r="K526" s="6">
        <f t="shared" si="240"/>
        <v>1000</v>
      </c>
      <c r="L526" s="6">
        <f t="shared" si="240"/>
        <v>1000</v>
      </c>
      <c r="M526" s="6">
        <f t="shared" si="240"/>
        <v>0</v>
      </c>
      <c r="N526" s="6">
        <f t="shared" si="240"/>
        <v>1000</v>
      </c>
    </row>
    <row r="527" spans="1:14" ht="15.75" outlineLevel="7">
      <c r="A527" s="44" t="s">
        <v>869</v>
      </c>
      <c r="B527" s="44" t="s">
        <v>931</v>
      </c>
      <c r="C527" s="44" t="s">
        <v>628</v>
      </c>
      <c r="D527" s="44" t="s">
        <v>406</v>
      </c>
      <c r="E527" s="11" t="s">
        <v>407</v>
      </c>
      <c r="F527" s="146">
        <v>1113</v>
      </c>
      <c r="G527" s="7"/>
      <c r="H527" s="7">
        <f>SUM(F527:G527)</f>
        <v>1113</v>
      </c>
      <c r="I527" s="146">
        <v>1000</v>
      </c>
      <c r="J527" s="7"/>
      <c r="K527" s="7">
        <f>SUM(I527:J527)</f>
        <v>1000</v>
      </c>
      <c r="L527" s="146">
        <v>1000</v>
      </c>
      <c r="M527" s="7"/>
      <c r="N527" s="7">
        <f>SUM(L527:M527)</f>
        <v>1000</v>
      </c>
    </row>
    <row r="528" spans="1:14" ht="31.5" outlineLevel="3">
      <c r="A528" s="43" t="s">
        <v>869</v>
      </c>
      <c r="B528" s="43" t="s">
        <v>931</v>
      </c>
      <c r="C528" s="43" t="s">
        <v>630</v>
      </c>
      <c r="D528" s="43"/>
      <c r="E528" s="10" t="s">
        <v>631</v>
      </c>
      <c r="F528" s="6">
        <f t="shared" ref="F528:N530" si="241">F529</f>
        <v>1813.1</v>
      </c>
      <c r="G528" s="6">
        <f t="shared" si="241"/>
        <v>0</v>
      </c>
      <c r="H528" s="6">
        <f t="shared" si="241"/>
        <v>1813.1</v>
      </c>
      <c r="I528" s="6">
        <f>I529</f>
        <v>1663.1</v>
      </c>
      <c r="J528" s="6">
        <f t="shared" si="241"/>
        <v>0</v>
      </c>
      <c r="K528" s="6">
        <f t="shared" si="241"/>
        <v>1663.1</v>
      </c>
      <c r="L528" s="6">
        <f>L529</f>
        <v>1663.1</v>
      </c>
      <c r="M528" s="6">
        <f t="shared" si="241"/>
        <v>0</v>
      </c>
      <c r="N528" s="6">
        <f t="shared" si="241"/>
        <v>1663.1</v>
      </c>
    </row>
    <row r="529" spans="1:14" ht="31.5" outlineLevel="4">
      <c r="A529" s="43" t="s">
        <v>869</v>
      </c>
      <c r="B529" s="43" t="s">
        <v>931</v>
      </c>
      <c r="C529" s="43" t="s">
        <v>632</v>
      </c>
      <c r="D529" s="43"/>
      <c r="E529" s="10" t="s">
        <v>633</v>
      </c>
      <c r="F529" s="6">
        <f t="shared" si="241"/>
        <v>1813.1</v>
      </c>
      <c r="G529" s="6">
        <f t="shared" si="241"/>
        <v>0</v>
      </c>
      <c r="H529" s="6">
        <f t="shared" si="241"/>
        <v>1813.1</v>
      </c>
      <c r="I529" s="6">
        <f>I530</f>
        <v>1663.1</v>
      </c>
      <c r="J529" s="6">
        <f t="shared" si="241"/>
        <v>0</v>
      </c>
      <c r="K529" s="6">
        <f t="shared" si="241"/>
        <v>1663.1</v>
      </c>
      <c r="L529" s="6">
        <f>L530</f>
        <v>1663.1</v>
      </c>
      <c r="M529" s="6">
        <f t="shared" si="241"/>
        <v>0</v>
      </c>
      <c r="N529" s="6">
        <f t="shared" si="241"/>
        <v>1663.1</v>
      </c>
    </row>
    <row r="530" spans="1:14" ht="31.5" outlineLevel="5">
      <c r="A530" s="43" t="s">
        <v>869</v>
      </c>
      <c r="B530" s="43" t="s">
        <v>931</v>
      </c>
      <c r="C530" s="43" t="s">
        <v>634</v>
      </c>
      <c r="D530" s="43"/>
      <c r="E530" s="10" t="s">
        <v>451</v>
      </c>
      <c r="F530" s="6">
        <f t="shared" si="241"/>
        <v>1813.1</v>
      </c>
      <c r="G530" s="6">
        <f t="shared" si="241"/>
        <v>0</v>
      </c>
      <c r="H530" s="6">
        <f t="shared" si="241"/>
        <v>1813.1</v>
      </c>
      <c r="I530" s="6">
        <f>I531</f>
        <v>1663.1</v>
      </c>
      <c r="J530" s="6">
        <f t="shared" si="241"/>
        <v>0</v>
      </c>
      <c r="K530" s="6">
        <f t="shared" si="241"/>
        <v>1663.1</v>
      </c>
      <c r="L530" s="6">
        <f>L531</f>
        <v>1663.1</v>
      </c>
      <c r="M530" s="6">
        <f t="shared" si="241"/>
        <v>0</v>
      </c>
      <c r="N530" s="6">
        <f t="shared" si="241"/>
        <v>1663.1</v>
      </c>
    </row>
    <row r="531" spans="1:14" ht="31.5" outlineLevel="7">
      <c r="A531" s="44" t="s">
        <v>869</v>
      </c>
      <c r="B531" s="44" t="s">
        <v>931</v>
      </c>
      <c r="C531" s="44" t="s">
        <v>634</v>
      </c>
      <c r="D531" s="44" t="s">
        <v>452</v>
      </c>
      <c r="E531" s="11" t="s">
        <v>453</v>
      </c>
      <c r="F531" s="17">
        <f>1663.1+150</f>
        <v>1813.1</v>
      </c>
      <c r="G531" s="7"/>
      <c r="H531" s="7">
        <f>SUM(F531:G531)</f>
        <v>1813.1</v>
      </c>
      <c r="I531" s="17">
        <v>1663.1</v>
      </c>
      <c r="J531" s="7"/>
      <c r="K531" s="7">
        <f>SUM(I531:J531)</f>
        <v>1663.1</v>
      </c>
      <c r="L531" s="17">
        <v>1663.1</v>
      </c>
      <c r="M531" s="7"/>
      <c r="N531" s="7">
        <f>SUM(L531:M531)</f>
        <v>1663.1</v>
      </c>
    </row>
    <row r="532" spans="1:14" ht="31.5" outlineLevel="2">
      <c r="A532" s="43" t="s">
        <v>869</v>
      </c>
      <c r="B532" s="43" t="s">
        <v>931</v>
      </c>
      <c r="C532" s="43" t="s">
        <v>409</v>
      </c>
      <c r="D532" s="43"/>
      <c r="E532" s="10" t="s">
        <v>410</v>
      </c>
      <c r="F532" s="6">
        <f t="shared" ref="F532:L532" si="242">F533+F539</f>
        <v>10664.8</v>
      </c>
      <c r="G532" s="6">
        <f>G533+G539</f>
        <v>0</v>
      </c>
      <c r="H532" s="6">
        <f>H533+H539</f>
        <v>10664.8</v>
      </c>
      <c r="I532" s="6">
        <f t="shared" si="242"/>
        <v>7064.8</v>
      </c>
      <c r="J532" s="6">
        <f t="shared" si="242"/>
        <v>0</v>
      </c>
      <c r="K532" s="6">
        <f t="shared" si="242"/>
        <v>7064.8</v>
      </c>
      <c r="L532" s="6">
        <f t="shared" si="242"/>
        <v>7064.8</v>
      </c>
      <c r="M532" s="6">
        <f>M533+M539</f>
        <v>0</v>
      </c>
      <c r="N532" s="6">
        <f>N533+N539</f>
        <v>7064.8</v>
      </c>
    </row>
    <row r="533" spans="1:14" ht="31.5" outlineLevel="3">
      <c r="A533" s="43" t="s">
        <v>869</v>
      </c>
      <c r="B533" s="43" t="s">
        <v>931</v>
      </c>
      <c r="C533" s="43" t="s">
        <v>411</v>
      </c>
      <c r="D533" s="43"/>
      <c r="E533" s="10" t="s">
        <v>412</v>
      </c>
      <c r="F533" s="6">
        <f t="shared" ref="F533:N533" si="243">F534</f>
        <v>1564.8000000000002</v>
      </c>
      <c r="G533" s="6">
        <f t="shared" si="243"/>
        <v>0</v>
      </c>
      <c r="H533" s="6">
        <f t="shared" si="243"/>
        <v>1564.8000000000002</v>
      </c>
      <c r="I533" s="6">
        <f t="shared" si="243"/>
        <v>1564.8000000000002</v>
      </c>
      <c r="J533" s="6">
        <f t="shared" si="243"/>
        <v>0</v>
      </c>
      <c r="K533" s="6">
        <f t="shared" si="243"/>
        <v>1564.8000000000002</v>
      </c>
      <c r="L533" s="6">
        <f>L534</f>
        <v>1564.8000000000002</v>
      </c>
      <c r="M533" s="6">
        <f t="shared" si="243"/>
        <v>0</v>
      </c>
      <c r="N533" s="6">
        <f t="shared" si="243"/>
        <v>1564.8000000000002</v>
      </c>
    </row>
    <row r="534" spans="1:14" ht="18.75" customHeight="1" outlineLevel="4">
      <c r="A534" s="43" t="s">
        <v>869</v>
      </c>
      <c r="B534" s="43" t="s">
        <v>931</v>
      </c>
      <c r="C534" s="43" t="s">
        <v>635</v>
      </c>
      <c r="D534" s="43"/>
      <c r="E534" s="10" t="s">
        <v>636</v>
      </c>
      <c r="F534" s="6">
        <f t="shared" ref="F534:L534" si="244">F535+F537</f>
        <v>1564.8000000000002</v>
      </c>
      <c r="G534" s="6">
        <f>G535+G537</f>
        <v>0</v>
      </c>
      <c r="H534" s="6">
        <f>H535+H537</f>
        <v>1564.8000000000002</v>
      </c>
      <c r="I534" s="6">
        <f t="shared" si="244"/>
        <v>1564.8000000000002</v>
      </c>
      <c r="J534" s="6">
        <f t="shared" si="244"/>
        <v>0</v>
      </c>
      <c r="K534" s="6">
        <f t="shared" si="244"/>
        <v>1564.8000000000002</v>
      </c>
      <c r="L534" s="6">
        <f t="shared" si="244"/>
        <v>1564.8000000000002</v>
      </c>
      <c r="M534" s="6">
        <f>M535+M537</f>
        <v>0</v>
      </c>
      <c r="N534" s="6">
        <f>N535+N537</f>
        <v>1564.8000000000002</v>
      </c>
    </row>
    <row r="535" spans="1:14" ht="15.75" outlineLevel="5">
      <c r="A535" s="43" t="s">
        <v>869</v>
      </c>
      <c r="B535" s="43" t="s">
        <v>931</v>
      </c>
      <c r="C535" s="43" t="s">
        <v>637</v>
      </c>
      <c r="D535" s="43"/>
      <c r="E535" s="10" t="s">
        <v>638</v>
      </c>
      <c r="F535" s="6">
        <f t="shared" ref="F535:N535" si="245">F536</f>
        <v>11.4</v>
      </c>
      <c r="G535" s="6">
        <f t="shared" si="245"/>
        <v>0</v>
      </c>
      <c r="H535" s="6">
        <f t="shared" si="245"/>
        <v>11.4</v>
      </c>
      <c r="I535" s="6">
        <f t="shared" si="245"/>
        <v>11.4</v>
      </c>
      <c r="J535" s="6">
        <f t="shared" si="245"/>
        <v>0</v>
      </c>
      <c r="K535" s="6">
        <f t="shared" si="245"/>
        <v>11.4</v>
      </c>
      <c r="L535" s="6">
        <f t="shared" si="245"/>
        <v>11.4</v>
      </c>
      <c r="M535" s="6">
        <f t="shared" si="245"/>
        <v>0</v>
      </c>
      <c r="N535" s="6">
        <f t="shared" si="245"/>
        <v>11.4</v>
      </c>
    </row>
    <row r="536" spans="1:14" ht="15.75" outlineLevel="7">
      <c r="A536" s="44" t="s">
        <v>869</v>
      </c>
      <c r="B536" s="44" t="s">
        <v>931</v>
      </c>
      <c r="C536" s="44" t="s">
        <v>637</v>
      </c>
      <c r="D536" s="44" t="s">
        <v>394</v>
      </c>
      <c r="E536" s="11" t="s">
        <v>395</v>
      </c>
      <c r="F536" s="7">
        <v>11.4</v>
      </c>
      <c r="G536" s="7"/>
      <c r="H536" s="7">
        <f>SUM(F536:G536)</f>
        <v>11.4</v>
      </c>
      <c r="I536" s="7">
        <v>11.4</v>
      </c>
      <c r="J536" s="7"/>
      <c r="K536" s="7">
        <f>SUM(I536:J536)</f>
        <v>11.4</v>
      </c>
      <c r="L536" s="7">
        <v>11.4</v>
      </c>
      <c r="M536" s="7"/>
      <c r="N536" s="7">
        <f>SUM(L536:M536)</f>
        <v>11.4</v>
      </c>
    </row>
    <row r="537" spans="1:14" ht="31.5" outlineLevel="5">
      <c r="A537" s="43" t="s">
        <v>869</v>
      </c>
      <c r="B537" s="43" t="s">
        <v>931</v>
      </c>
      <c r="C537" s="43" t="s">
        <v>639</v>
      </c>
      <c r="D537" s="43"/>
      <c r="E537" s="10" t="s">
        <v>640</v>
      </c>
      <c r="F537" s="6">
        <f t="shared" ref="F537:N537" si="246">F538</f>
        <v>1553.4</v>
      </c>
      <c r="G537" s="6">
        <f t="shared" si="246"/>
        <v>0</v>
      </c>
      <c r="H537" s="6">
        <f t="shared" si="246"/>
        <v>1553.4</v>
      </c>
      <c r="I537" s="6">
        <f t="shared" si="246"/>
        <v>1553.4</v>
      </c>
      <c r="J537" s="6">
        <f t="shared" si="246"/>
        <v>0</v>
      </c>
      <c r="K537" s="6">
        <f t="shared" si="246"/>
        <v>1553.4</v>
      </c>
      <c r="L537" s="6">
        <f>L538</f>
        <v>1553.4</v>
      </c>
      <c r="M537" s="6">
        <f t="shared" si="246"/>
        <v>0</v>
      </c>
      <c r="N537" s="6">
        <f t="shared" si="246"/>
        <v>1553.4</v>
      </c>
    </row>
    <row r="538" spans="1:14" ht="15.75" outlineLevel="7">
      <c r="A538" s="44" t="s">
        <v>869</v>
      </c>
      <c r="B538" s="44" t="s">
        <v>931</v>
      </c>
      <c r="C538" s="44" t="s">
        <v>639</v>
      </c>
      <c r="D538" s="44" t="s">
        <v>406</v>
      </c>
      <c r="E538" s="11" t="s">
        <v>407</v>
      </c>
      <c r="F538" s="7">
        <v>1553.4</v>
      </c>
      <c r="G538" s="7"/>
      <c r="H538" s="7">
        <f>SUM(F538:G538)</f>
        <v>1553.4</v>
      </c>
      <c r="I538" s="7">
        <v>1553.4</v>
      </c>
      <c r="J538" s="7"/>
      <c r="K538" s="7">
        <f>SUM(I538:J538)</f>
        <v>1553.4</v>
      </c>
      <c r="L538" s="7">
        <v>1553.4</v>
      </c>
      <c r="M538" s="7"/>
      <c r="N538" s="7">
        <f>SUM(L538:M538)</f>
        <v>1553.4</v>
      </c>
    </row>
    <row r="539" spans="1:14" ht="15.75" outlineLevel="3">
      <c r="A539" s="43" t="s">
        <v>869</v>
      </c>
      <c r="B539" s="43" t="s">
        <v>931</v>
      </c>
      <c r="C539" s="43" t="s">
        <v>641</v>
      </c>
      <c r="D539" s="43"/>
      <c r="E539" s="10" t="s">
        <v>642</v>
      </c>
      <c r="F539" s="6">
        <f t="shared" ref="F539:N541" si="247">F540</f>
        <v>9100</v>
      </c>
      <c r="G539" s="6">
        <f t="shared" si="247"/>
        <v>0</v>
      </c>
      <c r="H539" s="6">
        <f t="shared" si="247"/>
        <v>9100</v>
      </c>
      <c r="I539" s="6">
        <f>I540</f>
        <v>5500</v>
      </c>
      <c r="J539" s="6">
        <f t="shared" si="247"/>
        <v>0</v>
      </c>
      <c r="K539" s="6">
        <f t="shared" si="247"/>
        <v>5500</v>
      </c>
      <c r="L539" s="6">
        <f>L540</f>
        <v>5500</v>
      </c>
      <c r="M539" s="6">
        <f t="shared" si="247"/>
        <v>0</v>
      </c>
      <c r="N539" s="6">
        <f t="shared" si="247"/>
        <v>5500</v>
      </c>
    </row>
    <row r="540" spans="1:14" ht="31.5" outlineLevel="4">
      <c r="A540" s="43" t="s">
        <v>869</v>
      </c>
      <c r="B540" s="43" t="s">
        <v>931</v>
      </c>
      <c r="C540" s="43" t="s">
        <v>643</v>
      </c>
      <c r="D540" s="43"/>
      <c r="E540" s="10" t="s">
        <v>644</v>
      </c>
      <c r="F540" s="6">
        <f t="shared" si="247"/>
        <v>9100</v>
      </c>
      <c r="G540" s="6">
        <f t="shared" si="247"/>
        <v>0</v>
      </c>
      <c r="H540" s="6">
        <f t="shared" si="247"/>
        <v>9100</v>
      </c>
      <c r="I540" s="6">
        <f>I541</f>
        <v>5500</v>
      </c>
      <c r="J540" s="6">
        <f t="shared" si="247"/>
        <v>0</v>
      </c>
      <c r="K540" s="6">
        <f t="shared" si="247"/>
        <v>5500</v>
      </c>
      <c r="L540" s="6">
        <f>L541</f>
        <v>5500</v>
      </c>
      <c r="M540" s="6">
        <f t="shared" si="247"/>
        <v>0</v>
      </c>
      <c r="N540" s="6">
        <f t="shared" si="247"/>
        <v>5500</v>
      </c>
    </row>
    <row r="541" spans="1:14" ht="15.75" outlineLevel="5">
      <c r="A541" s="43" t="s">
        <v>869</v>
      </c>
      <c r="B541" s="43" t="s">
        <v>931</v>
      </c>
      <c r="C541" s="43" t="s">
        <v>645</v>
      </c>
      <c r="D541" s="43"/>
      <c r="E541" s="10" t="s">
        <v>646</v>
      </c>
      <c r="F541" s="6">
        <f t="shared" si="247"/>
        <v>9100</v>
      </c>
      <c r="G541" s="6">
        <f t="shared" si="247"/>
        <v>0</v>
      </c>
      <c r="H541" s="6">
        <f t="shared" si="247"/>
        <v>9100</v>
      </c>
      <c r="I541" s="6">
        <f>I542</f>
        <v>5500</v>
      </c>
      <c r="J541" s="6">
        <f t="shared" si="247"/>
        <v>0</v>
      </c>
      <c r="K541" s="6">
        <f t="shared" si="247"/>
        <v>5500</v>
      </c>
      <c r="L541" s="6">
        <f>L542</f>
        <v>5500</v>
      </c>
      <c r="M541" s="6">
        <f t="shared" si="247"/>
        <v>0</v>
      </c>
      <c r="N541" s="6">
        <f t="shared" si="247"/>
        <v>5500</v>
      </c>
    </row>
    <row r="542" spans="1:14" ht="15.75" outlineLevel="7">
      <c r="A542" s="44" t="s">
        <v>869</v>
      </c>
      <c r="B542" s="44" t="s">
        <v>931</v>
      </c>
      <c r="C542" s="44" t="s">
        <v>645</v>
      </c>
      <c r="D542" s="44" t="s">
        <v>406</v>
      </c>
      <c r="E542" s="11" t="s">
        <v>407</v>
      </c>
      <c r="F542" s="7">
        <v>9100</v>
      </c>
      <c r="G542" s="7"/>
      <c r="H542" s="7">
        <f>SUM(F542:G542)</f>
        <v>9100</v>
      </c>
      <c r="I542" s="7">
        <v>5500</v>
      </c>
      <c r="J542" s="7"/>
      <c r="K542" s="7">
        <f>SUM(I542:J542)</f>
        <v>5500</v>
      </c>
      <c r="L542" s="7">
        <v>5500</v>
      </c>
      <c r="M542" s="7"/>
      <c r="N542" s="7">
        <f>SUM(L542:M542)</f>
        <v>5500</v>
      </c>
    </row>
    <row r="543" spans="1:14" ht="15.75" outlineLevel="7">
      <c r="A543" s="43" t="s">
        <v>869</v>
      </c>
      <c r="B543" s="43" t="s">
        <v>933</v>
      </c>
      <c r="C543" s="44"/>
      <c r="D543" s="44"/>
      <c r="E543" s="51" t="s">
        <v>934</v>
      </c>
      <c r="F543" s="6">
        <f t="shared" ref="F543:N546" si="248">F544</f>
        <v>60392.992940000004</v>
      </c>
      <c r="G543" s="6">
        <f t="shared" si="248"/>
        <v>0</v>
      </c>
      <c r="H543" s="6">
        <f t="shared" si="248"/>
        <v>60392.992940000004</v>
      </c>
      <c r="I543" s="6">
        <f t="shared" si="248"/>
        <v>10000</v>
      </c>
      <c r="J543" s="6">
        <f t="shared" si="248"/>
        <v>0</v>
      </c>
      <c r="K543" s="6">
        <f t="shared" si="248"/>
        <v>10000</v>
      </c>
      <c r="L543" s="6"/>
      <c r="M543" s="6">
        <f t="shared" si="248"/>
        <v>0</v>
      </c>
      <c r="N543" s="6">
        <f t="shared" si="248"/>
        <v>0</v>
      </c>
    </row>
    <row r="544" spans="1:14" ht="15.75" outlineLevel="1">
      <c r="A544" s="43" t="s">
        <v>869</v>
      </c>
      <c r="B544" s="43" t="s">
        <v>935</v>
      </c>
      <c r="C544" s="43"/>
      <c r="D544" s="43"/>
      <c r="E544" s="10" t="s">
        <v>936</v>
      </c>
      <c r="F544" s="6">
        <f t="shared" si="248"/>
        <v>60392.992940000004</v>
      </c>
      <c r="G544" s="6">
        <f t="shared" si="248"/>
        <v>0</v>
      </c>
      <c r="H544" s="6">
        <f t="shared" si="248"/>
        <v>60392.992940000004</v>
      </c>
      <c r="I544" s="6">
        <f t="shared" si="248"/>
        <v>10000</v>
      </c>
      <c r="J544" s="6">
        <f t="shared" si="248"/>
        <v>0</v>
      </c>
      <c r="K544" s="6">
        <f t="shared" si="248"/>
        <v>10000</v>
      </c>
      <c r="L544" s="6"/>
      <c r="M544" s="6">
        <f t="shared" si="248"/>
        <v>0</v>
      </c>
      <c r="N544" s="6">
        <f t="shared" si="248"/>
        <v>0</v>
      </c>
    </row>
    <row r="545" spans="1:14" ht="17.25" customHeight="1" outlineLevel="2">
      <c r="A545" s="43" t="s">
        <v>869</v>
      </c>
      <c r="B545" s="43" t="s">
        <v>935</v>
      </c>
      <c r="C545" s="43" t="s">
        <v>647</v>
      </c>
      <c r="D545" s="43"/>
      <c r="E545" s="10" t="s">
        <v>648</v>
      </c>
      <c r="F545" s="6">
        <f t="shared" si="248"/>
        <v>60392.992940000004</v>
      </c>
      <c r="G545" s="6">
        <f t="shared" si="248"/>
        <v>0</v>
      </c>
      <c r="H545" s="6">
        <f t="shared" si="248"/>
        <v>60392.992940000004</v>
      </c>
      <c r="I545" s="6">
        <f t="shared" si="248"/>
        <v>10000</v>
      </c>
      <c r="J545" s="6">
        <f t="shared" si="248"/>
        <v>0</v>
      </c>
      <c r="K545" s="6">
        <f t="shared" si="248"/>
        <v>10000</v>
      </c>
      <c r="L545" s="6"/>
      <c r="M545" s="6">
        <f t="shared" si="248"/>
        <v>0</v>
      </c>
      <c r="N545" s="6">
        <f t="shared" si="248"/>
        <v>0</v>
      </c>
    </row>
    <row r="546" spans="1:14" ht="15.75" outlineLevel="3">
      <c r="A546" s="43" t="s">
        <v>869</v>
      </c>
      <c r="B546" s="43" t="s">
        <v>935</v>
      </c>
      <c r="C546" s="43" t="s">
        <v>649</v>
      </c>
      <c r="D546" s="43"/>
      <c r="E546" s="10" t="s">
        <v>650</v>
      </c>
      <c r="F546" s="6">
        <f t="shared" si="248"/>
        <v>60392.992940000004</v>
      </c>
      <c r="G546" s="6">
        <f t="shared" si="248"/>
        <v>0</v>
      </c>
      <c r="H546" s="6">
        <f t="shared" si="248"/>
        <v>60392.992940000004</v>
      </c>
      <c r="I546" s="6">
        <f t="shared" si="248"/>
        <v>10000</v>
      </c>
      <c r="J546" s="6">
        <f t="shared" si="248"/>
        <v>0</v>
      </c>
      <c r="K546" s="6">
        <f t="shared" si="248"/>
        <v>10000</v>
      </c>
      <c r="L546" s="6"/>
      <c r="M546" s="6">
        <f t="shared" si="248"/>
        <v>0</v>
      </c>
      <c r="N546" s="6">
        <f t="shared" si="248"/>
        <v>0</v>
      </c>
    </row>
    <row r="547" spans="1:14" ht="31.5" outlineLevel="4">
      <c r="A547" s="43" t="s">
        <v>869</v>
      </c>
      <c r="B547" s="43" t="s">
        <v>935</v>
      </c>
      <c r="C547" s="43" t="s">
        <v>651</v>
      </c>
      <c r="D547" s="43"/>
      <c r="E547" s="10" t="s">
        <v>652</v>
      </c>
      <c r="F547" s="6">
        <f t="shared" ref="F547:K547" si="249">F556+F552+F548+F554+F558</f>
        <v>60392.992940000004</v>
      </c>
      <c r="G547" s="6">
        <f t="shared" si="249"/>
        <v>0</v>
      </c>
      <c r="H547" s="6">
        <f t="shared" si="249"/>
        <v>60392.992940000004</v>
      </c>
      <c r="I547" s="6">
        <f t="shared" si="249"/>
        <v>10000</v>
      </c>
      <c r="J547" s="6">
        <f t="shared" si="249"/>
        <v>0</v>
      </c>
      <c r="K547" s="6">
        <f t="shared" si="249"/>
        <v>10000</v>
      </c>
      <c r="L547" s="6"/>
      <c r="M547" s="6">
        <f>M556+M552+M548+M554+M558</f>
        <v>0</v>
      </c>
      <c r="N547" s="6">
        <f>N556+N552+N548+N554+N558</f>
        <v>0</v>
      </c>
    </row>
    <row r="548" spans="1:14" ht="31.5" outlineLevel="4">
      <c r="A548" s="43" t="s">
        <v>869</v>
      </c>
      <c r="B548" s="43" t="s">
        <v>935</v>
      </c>
      <c r="C548" s="163" t="s">
        <v>17</v>
      </c>
      <c r="D548" s="163"/>
      <c r="E548" s="170" t="s">
        <v>311</v>
      </c>
      <c r="F548" s="6">
        <f t="shared" ref="F548:K548" si="250">F549</f>
        <v>28000</v>
      </c>
      <c r="G548" s="6">
        <f t="shared" si="250"/>
        <v>0</v>
      </c>
      <c r="H548" s="6">
        <f t="shared" si="250"/>
        <v>28000</v>
      </c>
      <c r="I548" s="6">
        <f t="shared" si="250"/>
        <v>10000</v>
      </c>
      <c r="J548" s="6">
        <f t="shared" si="250"/>
        <v>0</v>
      </c>
      <c r="K548" s="6">
        <f t="shared" si="250"/>
        <v>10000</v>
      </c>
      <c r="L548" s="6"/>
      <c r="M548" s="6">
        <f>M549</f>
        <v>0</v>
      </c>
      <c r="N548" s="6">
        <f>N549</f>
        <v>0</v>
      </c>
    </row>
    <row r="549" spans="1:14" ht="15.75" outlineLevel="4">
      <c r="A549" s="44" t="s">
        <v>869</v>
      </c>
      <c r="B549" s="44" t="s">
        <v>935</v>
      </c>
      <c r="C549" s="44" t="s">
        <v>17</v>
      </c>
      <c r="D549" s="44" t="s">
        <v>496</v>
      </c>
      <c r="E549" s="11" t="s">
        <v>497</v>
      </c>
      <c r="F549" s="7">
        <f t="shared" ref="F549:K549" si="251">F551</f>
        <v>28000</v>
      </c>
      <c r="G549" s="7">
        <f t="shared" si="251"/>
        <v>0</v>
      </c>
      <c r="H549" s="7">
        <f t="shared" si="251"/>
        <v>28000</v>
      </c>
      <c r="I549" s="7">
        <f t="shared" si="251"/>
        <v>10000</v>
      </c>
      <c r="J549" s="7">
        <f t="shared" si="251"/>
        <v>0</v>
      </c>
      <c r="K549" s="7">
        <f t="shared" si="251"/>
        <v>10000</v>
      </c>
      <c r="L549" s="7"/>
      <c r="M549" s="7">
        <f>M551</f>
        <v>0</v>
      </c>
      <c r="N549" s="7">
        <f>N551</f>
        <v>0</v>
      </c>
    </row>
    <row r="550" spans="1:14" ht="15.75" outlineLevel="4">
      <c r="A550" s="44"/>
      <c r="B550" s="44"/>
      <c r="C550" s="44"/>
      <c r="D550" s="44"/>
      <c r="E550" s="141" t="s">
        <v>825</v>
      </c>
      <c r="F550" s="6"/>
      <c r="G550" s="6"/>
      <c r="H550" s="6"/>
      <c r="I550" s="6"/>
      <c r="J550" s="6"/>
      <c r="K550" s="6"/>
      <c r="L550" s="6"/>
      <c r="M550" s="6"/>
      <c r="N550" s="6"/>
    </row>
    <row r="551" spans="1:14" ht="31.5" outlineLevel="4">
      <c r="A551" s="44"/>
      <c r="B551" s="44"/>
      <c r="C551" s="44"/>
      <c r="D551" s="44"/>
      <c r="E551" s="170" t="s">
        <v>311</v>
      </c>
      <c r="F551" s="7">
        <v>28000</v>
      </c>
      <c r="G551" s="7"/>
      <c r="H551" s="7">
        <f>SUM(F551:G551)</f>
        <v>28000</v>
      </c>
      <c r="I551" s="7">
        <v>10000</v>
      </c>
      <c r="J551" s="7"/>
      <c r="K551" s="7">
        <f>SUM(I551:J551)</f>
        <v>10000</v>
      </c>
      <c r="L551" s="6"/>
      <c r="M551" s="7"/>
      <c r="N551" s="7">
        <f>SUM(L551:M551)</f>
        <v>0</v>
      </c>
    </row>
    <row r="552" spans="1:14" ht="38.25" customHeight="1" outlineLevel="4">
      <c r="A552" s="43" t="s">
        <v>869</v>
      </c>
      <c r="B552" s="43" t="s">
        <v>935</v>
      </c>
      <c r="C552" s="43" t="s">
        <v>837</v>
      </c>
      <c r="D552" s="43"/>
      <c r="E552" s="10" t="s">
        <v>137</v>
      </c>
      <c r="F552" s="6">
        <f>F553</f>
        <v>2277.1029400000002</v>
      </c>
      <c r="G552" s="6">
        <f>G553</f>
        <v>0</v>
      </c>
      <c r="H552" s="6">
        <f>H553</f>
        <v>2277.1029400000002</v>
      </c>
      <c r="I552" s="6"/>
      <c r="J552" s="6">
        <f>J553</f>
        <v>0</v>
      </c>
      <c r="K552" s="6">
        <f>K553</f>
        <v>0</v>
      </c>
      <c r="L552" s="6"/>
      <c r="M552" s="6">
        <f>M553</f>
        <v>0</v>
      </c>
      <c r="N552" s="6">
        <f>N553</f>
        <v>0</v>
      </c>
    </row>
    <row r="553" spans="1:14" ht="31.5" outlineLevel="4">
      <c r="A553" s="44" t="s">
        <v>869</v>
      </c>
      <c r="B553" s="44" t="s">
        <v>935</v>
      </c>
      <c r="C553" s="44" t="s">
        <v>837</v>
      </c>
      <c r="D553" s="44" t="s">
        <v>452</v>
      </c>
      <c r="E553" s="11" t="s">
        <v>453</v>
      </c>
      <c r="F553" s="7">
        <v>2277.1029400000002</v>
      </c>
      <c r="G553" s="7"/>
      <c r="H553" s="7">
        <f>SUM(F553:G553)</f>
        <v>2277.1029400000002</v>
      </c>
      <c r="I553" s="6"/>
      <c r="J553" s="7"/>
      <c r="K553" s="7">
        <f>SUM(I553:J553)</f>
        <v>0</v>
      </c>
      <c r="L553" s="6"/>
      <c r="M553" s="7"/>
      <c r="N553" s="7">
        <f>SUM(L553:M553)</f>
        <v>0</v>
      </c>
    </row>
    <row r="554" spans="1:14" ht="38.25" customHeight="1" outlineLevel="4">
      <c r="A554" s="43" t="s">
        <v>869</v>
      </c>
      <c r="B554" s="43" t="s">
        <v>935</v>
      </c>
      <c r="C554" s="43" t="s">
        <v>837</v>
      </c>
      <c r="D554" s="43"/>
      <c r="E554" s="10" t="s">
        <v>150</v>
      </c>
      <c r="F554" s="6">
        <f>F555</f>
        <v>3000</v>
      </c>
      <c r="G554" s="6">
        <f>G555</f>
        <v>0</v>
      </c>
      <c r="H554" s="6">
        <f>H555</f>
        <v>3000</v>
      </c>
      <c r="I554" s="6"/>
      <c r="J554" s="6">
        <f>J555</f>
        <v>0</v>
      </c>
      <c r="K554" s="6">
        <f>K555</f>
        <v>0</v>
      </c>
      <c r="L554" s="6"/>
      <c r="M554" s="6">
        <f>M555</f>
        <v>0</v>
      </c>
      <c r="N554" s="6">
        <f>N555</f>
        <v>0</v>
      </c>
    </row>
    <row r="555" spans="1:14" ht="31.5" outlineLevel="4">
      <c r="A555" s="44" t="s">
        <v>869</v>
      </c>
      <c r="B555" s="44" t="s">
        <v>935</v>
      </c>
      <c r="C555" s="44" t="s">
        <v>837</v>
      </c>
      <c r="D555" s="44" t="s">
        <v>452</v>
      </c>
      <c r="E555" s="11" t="s">
        <v>453</v>
      </c>
      <c r="F555" s="7">
        <v>3000</v>
      </c>
      <c r="G555" s="7"/>
      <c r="H555" s="7">
        <f>SUM(F555:G555)</f>
        <v>3000</v>
      </c>
      <c r="I555" s="6"/>
      <c r="J555" s="7"/>
      <c r="K555" s="7">
        <f>SUM(I555:J555)</f>
        <v>0</v>
      </c>
      <c r="L555" s="6"/>
      <c r="M555" s="7"/>
      <c r="N555" s="7">
        <f>SUM(L555:M555)</f>
        <v>0</v>
      </c>
    </row>
    <row r="556" spans="1:14" ht="31.5" outlineLevel="5">
      <c r="A556" s="43" t="s">
        <v>869</v>
      </c>
      <c r="B556" s="43" t="s">
        <v>935</v>
      </c>
      <c r="C556" s="43" t="s">
        <v>653</v>
      </c>
      <c r="D556" s="43"/>
      <c r="E556" s="10" t="s">
        <v>807</v>
      </c>
      <c r="F556" s="6">
        <f>F557</f>
        <v>8134.7669999999998</v>
      </c>
      <c r="G556" s="6">
        <f>G557</f>
        <v>0</v>
      </c>
      <c r="H556" s="6">
        <f>H557</f>
        <v>8134.7669999999998</v>
      </c>
      <c r="I556" s="6"/>
      <c r="J556" s="6">
        <f>J557</f>
        <v>0</v>
      </c>
      <c r="K556" s="6">
        <f>K557</f>
        <v>0</v>
      </c>
      <c r="L556" s="6"/>
      <c r="M556" s="6">
        <f>M557</f>
        <v>0</v>
      </c>
      <c r="N556" s="6">
        <f>N557</f>
        <v>0</v>
      </c>
    </row>
    <row r="557" spans="1:14" ht="31.5" outlineLevel="7">
      <c r="A557" s="44" t="s">
        <v>869</v>
      </c>
      <c r="B557" s="44" t="s">
        <v>935</v>
      </c>
      <c r="C557" s="44" t="s">
        <v>653</v>
      </c>
      <c r="D557" s="44" t="s">
        <v>452</v>
      </c>
      <c r="E557" s="11" t="s">
        <v>453</v>
      </c>
      <c r="F557" s="8">
        <v>8134.7669999999998</v>
      </c>
      <c r="G557" s="8"/>
      <c r="H557" s="8">
        <f>SUM(F557:G557)</f>
        <v>8134.7669999999998</v>
      </c>
      <c r="I557" s="7"/>
      <c r="J557" s="7"/>
      <c r="K557" s="7">
        <f>SUM(I557:J557)</f>
        <v>0</v>
      </c>
      <c r="L557" s="7"/>
      <c r="M557" s="7"/>
      <c r="N557" s="7">
        <f>SUM(L557:M557)</f>
        <v>0</v>
      </c>
    </row>
    <row r="558" spans="1:14" ht="31.5" outlineLevel="5">
      <c r="A558" s="43" t="s">
        <v>869</v>
      </c>
      <c r="B558" s="43" t="s">
        <v>935</v>
      </c>
      <c r="C558" s="43" t="s">
        <v>653</v>
      </c>
      <c r="D558" s="43"/>
      <c r="E558" s="10" t="s">
        <v>151</v>
      </c>
      <c r="F558" s="6">
        <f>F559</f>
        <v>18981.123</v>
      </c>
      <c r="G558" s="6">
        <f>G559</f>
        <v>0</v>
      </c>
      <c r="H558" s="6">
        <f>H559</f>
        <v>18981.123</v>
      </c>
      <c r="I558" s="6"/>
      <c r="J558" s="6">
        <f>J559</f>
        <v>0</v>
      </c>
      <c r="K558" s="6">
        <f>K559</f>
        <v>0</v>
      </c>
      <c r="L558" s="6"/>
      <c r="M558" s="6">
        <f>M559</f>
        <v>0</v>
      </c>
      <c r="N558" s="6">
        <f>N559</f>
        <v>0</v>
      </c>
    </row>
    <row r="559" spans="1:14" ht="31.5" outlineLevel="7">
      <c r="A559" s="44" t="s">
        <v>869</v>
      </c>
      <c r="B559" s="44" t="s">
        <v>935</v>
      </c>
      <c r="C559" s="44" t="s">
        <v>653</v>
      </c>
      <c r="D559" s="44" t="s">
        <v>452</v>
      </c>
      <c r="E559" s="11" t="s">
        <v>453</v>
      </c>
      <c r="F559" s="8">
        <v>18981.123</v>
      </c>
      <c r="G559" s="8"/>
      <c r="H559" s="8">
        <f>SUM(F559:G559)</f>
        <v>18981.123</v>
      </c>
      <c r="I559" s="7"/>
      <c r="J559" s="7"/>
      <c r="K559" s="7">
        <f>SUM(I559:J559)</f>
        <v>0</v>
      </c>
      <c r="L559" s="7"/>
      <c r="M559" s="7"/>
      <c r="N559" s="7">
        <f>SUM(L559:M559)</f>
        <v>0</v>
      </c>
    </row>
    <row r="560" spans="1:14" ht="15.75" outlineLevel="7">
      <c r="A560" s="44"/>
      <c r="B560" s="44"/>
      <c r="C560" s="44"/>
      <c r="D560" s="44"/>
      <c r="E560" s="11"/>
      <c r="F560" s="7"/>
      <c r="G560" s="7"/>
      <c r="H560" s="7"/>
      <c r="I560" s="7"/>
      <c r="J560" s="7"/>
      <c r="K560" s="7"/>
      <c r="L560" s="191"/>
      <c r="M560" s="7"/>
      <c r="N560" s="7"/>
    </row>
    <row r="561" spans="1:14" ht="31.5">
      <c r="A561" s="43" t="s">
        <v>937</v>
      </c>
      <c r="B561" s="43"/>
      <c r="C561" s="43"/>
      <c r="D561" s="43"/>
      <c r="E561" s="10" t="s">
        <v>938</v>
      </c>
      <c r="F561" s="6">
        <f t="shared" ref="F561:N561" si="252">F563+F571+F579+F586</f>
        <v>16782.7</v>
      </c>
      <c r="G561" s="6">
        <f t="shared" si="252"/>
        <v>0</v>
      </c>
      <c r="H561" s="6">
        <f t="shared" si="252"/>
        <v>16782.7</v>
      </c>
      <c r="I561" s="6">
        <f t="shared" si="252"/>
        <v>17337</v>
      </c>
      <c r="J561" s="6">
        <f t="shared" si="252"/>
        <v>0</v>
      </c>
      <c r="K561" s="6">
        <f t="shared" si="252"/>
        <v>17337</v>
      </c>
      <c r="L561" s="6">
        <f t="shared" si="252"/>
        <v>19783.900000000001</v>
      </c>
      <c r="M561" s="6">
        <f t="shared" si="252"/>
        <v>0</v>
      </c>
      <c r="N561" s="6">
        <f t="shared" si="252"/>
        <v>19783.900000000001</v>
      </c>
    </row>
    <row r="562" spans="1:14" ht="15.75">
      <c r="A562" s="43" t="s">
        <v>937</v>
      </c>
      <c r="B562" s="43" t="s">
        <v>855</v>
      </c>
      <c r="C562" s="43"/>
      <c r="D562" s="43"/>
      <c r="E562" s="51" t="s">
        <v>856</v>
      </c>
      <c r="F562" s="6">
        <f t="shared" ref="F562:N562" si="253">F563+F571</f>
        <v>14913.800000000001</v>
      </c>
      <c r="G562" s="6">
        <f t="shared" si="253"/>
        <v>0</v>
      </c>
      <c r="H562" s="6">
        <f t="shared" si="253"/>
        <v>14913.800000000001</v>
      </c>
      <c r="I562" s="6">
        <f t="shared" si="253"/>
        <v>15468.1</v>
      </c>
      <c r="J562" s="6">
        <f t="shared" si="253"/>
        <v>0</v>
      </c>
      <c r="K562" s="6">
        <f t="shared" si="253"/>
        <v>15468.1</v>
      </c>
      <c r="L562" s="6">
        <f t="shared" si="253"/>
        <v>17915</v>
      </c>
      <c r="M562" s="6">
        <f t="shared" si="253"/>
        <v>0</v>
      </c>
      <c r="N562" s="6">
        <f t="shared" si="253"/>
        <v>17915</v>
      </c>
    </row>
    <row r="563" spans="1:14" ht="30.75" customHeight="1" outlineLevel="1">
      <c r="A563" s="43" t="s">
        <v>937</v>
      </c>
      <c r="B563" s="43" t="s">
        <v>873</v>
      </c>
      <c r="C563" s="43"/>
      <c r="D563" s="43"/>
      <c r="E563" s="10" t="s">
        <v>874</v>
      </c>
      <c r="F563" s="6">
        <f t="shared" ref="F563:N566" si="254">F564</f>
        <v>14836.7</v>
      </c>
      <c r="G563" s="6">
        <f t="shared" si="254"/>
        <v>0</v>
      </c>
      <c r="H563" s="6">
        <f t="shared" si="254"/>
        <v>14836.7</v>
      </c>
      <c r="I563" s="6">
        <f>I564</f>
        <v>15391</v>
      </c>
      <c r="J563" s="6">
        <f t="shared" si="254"/>
        <v>0</v>
      </c>
      <c r="K563" s="6">
        <f t="shared" si="254"/>
        <v>15391</v>
      </c>
      <c r="L563" s="6">
        <f>L564</f>
        <v>17837.900000000001</v>
      </c>
      <c r="M563" s="6">
        <f t="shared" si="254"/>
        <v>0</v>
      </c>
      <c r="N563" s="6">
        <f t="shared" si="254"/>
        <v>17837.900000000001</v>
      </c>
    </row>
    <row r="564" spans="1:14" ht="31.5" outlineLevel="2">
      <c r="A564" s="43" t="s">
        <v>937</v>
      </c>
      <c r="B564" s="43" t="s">
        <v>873</v>
      </c>
      <c r="C564" s="43" t="s">
        <v>518</v>
      </c>
      <c r="D564" s="43"/>
      <c r="E564" s="10" t="s">
        <v>519</v>
      </c>
      <c r="F564" s="6">
        <f t="shared" si="254"/>
        <v>14836.7</v>
      </c>
      <c r="G564" s="6">
        <f t="shared" si="254"/>
        <v>0</v>
      </c>
      <c r="H564" s="6">
        <f t="shared" si="254"/>
        <v>14836.7</v>
      </c>
      <c r="I564" s="6">
        <f>I565</f>
        <v>15391</v>
      </c>
      <c r="J564" s="6">
        <f t="shared" si="254"/>
        <v>0</v>
      </c>
      <c r="K564" s="6">
        <f t="shared" si="254"/>
        <v>15391</v>
      </c>
      <c r="L564" s="6">
        <f>L565</f>
        <v>17837.900000000001</v>
      </c>
      <c r="M564" s="6">
        <f t="shared" si="254"/>
        <v>0</v>
      </c>
      <c r="N564" s="6">
        <f t="shared" si="254"/>
        <v>17837.900000000001</v>
      </c>
    </row>
    <row r="565" spans="1:14" ht="31.5" outlineLevel="3">
      <c r="A565" s="43" t="s">
        <v>937</v>
      </c>
      <c r="B565" s="43" t="s">
        <v>873</v>
      </c>
      <c r="C565" s="43" t="s">
        <v>531</v>
      </c>
      <c r="D565" s="43"/>
      <c r="E565" s="10" t="s">
        <v>532</v>
      </c>
      <c r="F565" s="6">
        <f t="shared" si="254"/>
        <v>14836.7</v>
      </c>
      <c r="G565" s="6">
        <f t="shared" si="254"/>
        <v>0</v>
      </c>
      <c r="H565" s="6">
        <f t="shared" si="254"/>
        <v>14836.7</v>
      </c>
      <c r="I565" s="6">
        <f>I566</f>
        <v>15391</v>
      </c>
      <c r="J565" s="6">
        <f t="shared" si="254"/>
        <v>0</v>
      </c>
      <c r="K565" s="6">
        <f t="shared" si="254"/>
        <v>15391</v>
      </c>
      <c r="L565" s="6">
        <f>L566</f>
        <v>17837.900000000001</v>
      </c>
      <c r="M565" s="6">
        <f t="shared" si="254"/>
        <v>0</v>
      </c>
      <c r="N565" s="6">
        <f t="shared" si="254"/>
        <v>17837.900000000001</v>
      </c>
    </row>
    <row r="566" spans="1:14" ht="31.5" outlineLevel="4">
      <c r="A566" s="43" t="s">
        <v>937</v>
      </c>
      <c r="B566" s="43" t="s">
        <v>873</v>
      </c>
      <c r="C566" s="43" t="s">
        <v>599</v>
      </c>
      <c r="D566" s="43"/>
      <c r="E566" s="10" t="s">
        <v>422</v>
      </c>
      <c r="F566" s="6">
        <f t="shared" si="254"/>
        <v>14836.7</v>
      </c>
      <c r="G566" s="6">
        <f t="shared" si="254"/>
        <v>0</v>
      </c>
      <c r="H566" s="6">
        <f t="shared" si="254"/>
        <v>14836.7</v>
      </c>
      <c r="I566" s="6">
        <f>I567</f>
        <v>15391</v>
      </c>
      <c r="J566" s="6">
        <f t="shared" si="254"/>
        <v>0</v>
      </c>
      <c r="K566" s="6">
        <f t="shared" si="254"/>
        <v>15391</v>
      </c>
      <c r="L566" s="6">
        <f>L567</f>
        <v>17837.900000000001</v>
      </c>
      <c r="M566" s="6">
        <f t="shared" si="254"/>
        <v>0</v>
      </c>
      <c r="N566" s="6">
        <f t="shared" si="254"/>
        <v>17837.900000000001</v>
      </c>
    </row>
    <row r="567" spans="1:14" ht="15.75" outlineLevel="5">
      <c r="A567" s="43" t="s">
        <v>937</v>
      </c>
      <c r="B567" s="43" t="s">
        <v>873</v>
      </c>
      <c r="C567" s="43" t="s">
        <v>654</v>
      </c>
      <c r="D567" s="43"/>
      <c r="E567" s="10" t="s">
        <v>424</v>
      </c>
      <c r="F567" s="6">
        <f t="shared" ref="F567:N567" si="255">F568+F569+F570</f>
        <v>14836.7</v>
      </c>
      <c r="G567" s="6">
        <f t="shared" si="255"/>
        <v>0</v>
      </c>
      <c r="H567" s="6">
        <f t="shared" si="255"/>
        <v>14836.7</v>
      </c>
      <c r="I567" s="6">
        <f t="shared" si="255"/>
        <v>15391</v>
      </c>
      <c r="J567" s="6">
        <f t="shared" si="255"/>
        <v>0</v>
      </c>
      <c r="K567" s="6">
        <f t="shared" si="255"/>
        <v>15391</v>
      </c>
      <c r="L567" s="6">
        <f t="shared" si="255"/>
        <v>17837.900000000001</v>
      </c>
      <c r="M567" s="6">
        <f t="shared" si="255"/>
        <v>0</v>
      </c>
      <c r="N567" s="6">
        <f t="shared" si="255"/>
        <v>17837.900000000001</v>
      </c>
    </row>
    <row r="568" spans="1:14" ht="47.25" outlineLevel="7">
      <c r="A568" s="44" t="s">
        <v>937</v>
      </c>
      <c r="B568" s="44" t="s">
        <v>873</v>
      </c>
      <c r="C568" s="44" t="s">
        <v>654</v>
      </c>
      <c r="D568" s="44" t="s">
        <v>391</v>
      </c>
      <c r="E568" s="11" t="s">
        <v>392</v>
      </c>
      <c r="F568" s="7">
        <v>13847.6</v>
      </c>
      <c r="G568" s="7"/>
      <c r="H568" s="7">
        <f>SUM(F568:G568)</f>
        <v>13847.6</v>
      </c>
      <c r="I568" s="7">
        <v>14401.9</v>
      </c>
      <c r="J568" s="7"/>
      <c r="K568" s="7">
        <f>SUM(I568:J568)</f>
        <v>14401.9</v>
      </c>
      <c r="L568" s="7">
        <v>16848.8</v>
      </c>
      <c r="M568" s="7"/>
      <c r="N568" s="7">
        <f>SUM(L568:M568)</f>
        <v>16848.8</v>
      </c>
    </row>
    <row r="569" spans="1:14" ht="15.75" outlineLevel="7">
      <c r="A569" s="44" t="s">
        <v>937</v>
      </c>
      <c r="B569" s="44" t="s">
        <v>873</v>
      </c>
      <c r="C569" s="44" t="s">
        <v>654</v>
      </c>
      <c r="D569" s="44" t="s">
        <v>394</v>
      </c>
      <c r="E569" s="11" t="s">
        <v>395</v>
      </c>
      <c r="F569" s="7">
        <v>986.9</v>
      </c>
      <c r="G569" s="7"/>
      <c r="H569" s="7">
        <f>SUM(F569:G569)</f>
        <v>986.9</v>
      </c>
      <c r="I569" s="7">
        <v>986.9</v>
      </c>
      <c r="J569" s="7"/>
      <c r="K569" s="7">
        <f>SUM(I569:J569)</f>
        <v>986.9</v>
      </c>
      <c r="L569" s="7">
        <v>986.9</v>
      </c>
      <c r="M569" s="7"/>
      <c r="N569" s="7">
        <f>SUM(L569:M569)</f>
        <v>986.9</v>
      </c>
    </row>
    <row r="570" spans="1:14" ht="15.75" outlineLevel="7">
      <c r="A570" s="44" t="s">
        <v>937</v>
      </c>
      <c r="B570" s="44" t="s">
        <v>873</v>
      </c>
      <c r="C570" s="44" t="s">
        <v>654</v>
      </c>
      <c r="D570" s="44" t="s">
        <v>402</v>
      </c>
      <c r="E570" s="11" t="s">
        <v>403</v>
      </c>
      <c r="F570" s="7">
        <v>2.2000000000000002</v>
      </c>
      <c r="G570" s="7"/>
      <c r="H570" s="7">
        <f>SUM(F570:G570)</f>
        <v>2.2000000000000002</v>
      </c>
      <c r="I570" s="7">
        <v>2.2000000000000002</v>
      </c>
      <c r="J570" s="7"/>
      <c r="K570" s="7">
        <f>SUM(I570:J570)</f>
        <v>2.2000000000000002</v>
      </c>
      <c r="L570" s="7">
        <v>2.2000000000000002</v>
      </c>
      <c r="M570" s="7"/>
      <c r="N570" s="7">
        <f>SUM(L570:M570)</f>
        <v>2.2000000000000002</v>
      </c>
    </row>
    <row r="571" spans="1:14" ht="15.75" outlineLevel="1">
      <c r="A571" s="43" t="s">
        <v>937</v>
      </c>
      <c r="B571" s="43" t="s">
        <v>859</v>
      </c>
      <c r="C571" s="43"/>
      <c r="D571" s="43"/>
      <c r="E571" s="10" t="s">
        <v>860</v>
      </c>
      <c r="F571" s="6">
        <f t="shared" ref="F571:N574" si="256">F572</f>
        <v>77.099999999999994</v>
      </c>
      <c r="G571" s="6">
        <f t="shared" si="256"/>
        <v>0</v>
      </c>
      <c r="H571" s="6">
        <f t="shared" si="256"/>
        <v>77.099999999999994</v>
      </c>
      <c r="I571" s="6">
        <f>I572</f>
        <v>77.099999999999994</v>
      </c>
      <c r="J571" s="6">
        <f t="shared" si="256"/>
        <v>0</v>
      </c>
      <c r="K571" s="6">
        <f t="shared" si="256"/>
        <v>77.099999999999994</v>
      </c>
      <c r="L571" s="6">
        <f>L572</f>
        <v>77.099999999999994</v>
      </c>
      <c r="M571" s="6">
        <f t="shared" si="256"/>
        <v>0</v>
      </c>
      <c r="N571" s="6">
        <f t="shared" si="256"/>
        <v>77.099999999999994</v>
      </c>
    </row>
    <row r="572" spans="1:14" ht="31.5" outlineLevel="2">
      <c r="A572" s="43" t="s">
        <v>937</v>
      </c>
      <c r="B572" s="43" t="s">
        <v>859</v>
      </c>
      <c r="C572" s="43" t="s">
        <v>417</v>
      </c>
      <c r="D572" s="43"/>
      <c r="E572" s="10" t="s">
        <v>418</v>
      </c>
      <c r="F572" s="6">
        <f t="shared" si="256"/>
        <v>77.099999999999994</v>
      </c>
      <c r="G572" s="6">
        <f t="shared" si="256"/>
        <v>0</v>
      </c>
      <c r="H572" s="6">
        <f t="shared" si="256"/>
        <v>77.099999999999994</v>
      </c>
      <c r="I572" s="6">
        <f>I573</f>
        <v>77.099999999999994</v>
      </c>
      <c r="J572" s="6">
        <f t="shared" si="256"/>
        <v>0</v>
      </c>
      <c r="K572" s="6">
        <f t="shared" si="256"/>
        <v>77.099999999999994</v>
      </c>
      <c r="L572" s="6">
        <f>L573</f>
        <v>77.099999999999994</v>
      </c>
      <c r="M572" s="6">
        <f t="shared" si="256"/>
        <v>0</v>
      </c>
      <c r="N572" s="6">
        <f t="shared" si="256"/>
        <v>77.099999999999994</v>
      </c>
    </row>
    <row r="573" spans="1:14" ht="15.75" outlineLevel="3">
      <c r="A573" s="43" t="s">
        <v>937</v>
      </c>
      <c r="B573" s="43" t="s">
        <v>859</v>
      </c>
      <c r="C573" s="43" t="s">
        <v>458</v>
      </c>
      <c r="D573" s="43"/>
      <c r="E573" s="10" t="s">
        <v>459</v>
      </c>
      <c r="F573" s="6">
        <f t="shared" si="256"/>
        <v>77.099999999999994</v>
      </c>
      <c r="G573" s="6">
        <f t="shared" si="256"/>
        <v>0</v>
      </c>
      <c r="H573" s="6">
        <f t="shared" si="256"/>
        <v>77.099999999999994</v>
      </c>
      <c r="I573" s="6">
        <f>I574</f>
        <v>77.099999999999994</v>
      </c>
      <c r="J573" s="6">
        <f t="shared" si="256"/>
        <v>0</v>
      </c>
      <c r="K573" s="6">
        <f t="shared" si="256"/>
        <v>77.099999999999994</v>
      </c>
      <c r="L573" s="6">
        <f>L574</f>
        <v>77.099999999999994</v>
      </c>
      <c r="M573" s="6">
        <f t="shared" si="256"/>
        <v>0</v>
      </c>
      <c r="N573" s="6">
        <f t="shared" si="256"/>
        <v>77.099999999999994</v>
      </c>
    </row>
    <row r="574" spans="1:14" ht="30.75" customHeight="1" outlineLevel="4">
      <c r="A574" s="43" t="s">
        <v>937</v>
      </c>
      <c r="B574" s="43" t="s">
        <v>859</v>
      </c>
      <c r="C574" s="43" t="s">
        <v>460</v>
      </c>
      <c r="D574" s="43"/>
      <c r="E574" s="10" t="s">
        <v>461</v>
      </c>
      <c r="F574" s="6">
        <f t="shared" si="256"/>
        <v>77.099999999999994</v>
      </c>
      <c r="G574" s="6">
        <f t="shared" si="256"/>
        <v>0</v>
      </c>
      <c r="H574" s="6">
        <f t="shared" si="256"/>
        <v>77.099999999999994</v>
      </c>
      <c r="I574" s="6">
        <f>I575</f>
        <v>77.099999999999994</v>
      </c>
      <c r="J574" s="6">
        <f t="shared" si="256"/>
        <v>0</v>
      </c>
      <c r="K574" s="6">
        <f t="shared" si="256"/>
        <v>77.099999999999994</v>
      </c>
      <c r="L574" s="6">
        <f>L575</f>
        <v>77.099999999999994</v>
      </c>
      <c r="M574" s="6">
        <f t="shared" si="256"/>
        <v>0</v>
      </c>
      <c r="N574" s="6">
        <f t="shared" si="256"/>
        <v>77.099999999999994</v>
      </c>
    </row>
    <row r="575" spans="1:14" ht="15.75" outlineLevel="5">
      <c r="A575" s="43" t="s">
        <v>937</v>
      </c>
      <c r="B575" s="43" t="s">
        <v>859</v>
      </c>
      <c r="C575" s="43" t="s">
        <v>462</v>
      </c>
      <c r="D575" s="43"/>
      <c r="E575" s="10" t="s">
        <v>463</v>
      </c>
      <c r="F575" s="6">
        <f t="shared" ref="F575:L575" si="257">F576+F577</f>
        <v>77.099999999999994</v>
      </c>
      <c r="G575" s="6">
        <f>G576+G577</f>
        <v>0</v>
      </c>
      <c r="H575" s="6">
        <f>H576+H577</f>
        <v>77.099999999999994</v>
      </c>
      <c r="I575" s="6">
        <f t="shared" si="257"/>
        <v>77.099999999999994</v>
      </c>
      <c r="J575" s="6">
        <f t="shared" si="257"/>
        <v>0</v>
      </c>
      <c r="K575" s="6">
        <f t="shared" si="257"/>
        <v>77.099999999999994</v>
      </c>
      <c r="L575" s="6">
        <f t="shared" si="257"/>
        <v>77.099999999999994</v>
      </c>
      <c r="M575" s="6">
        <f>M576+M577</f>
        <v>0</v>
      </c>
      <c r="N575" s="6">
        <f>N576+N577</f>
        <v>77.099999999999994</v>
      </c>
    </row>
    <row r="576" spans="1:14" ht="47.25" outlineLevel="7">
      <c r="A576" s="44" t="s">
        <v>937</v>
      </c>
      <c r="B576" s="44" t="s">
        <v>859</v>
      </c>
      <c r="C576" s="44" t="s">
        <v>462</v>
      </c>
      <c r="D576" s="44" t="s">
        <v>391</v>
      </c>
      <c r="E576" s="11" t="s">
        <v>392</v>
      </c>
      <c r="F576" s="7">
        <v>19.5</v>
      </c>
      <c r="G576" s="7"/>
      <c r="H576" s="7">
        <f>SUM(F576:G576)</f>
        <v>19.5</v>
      </c>
      <c r="I576" s="7">
        <v>19.5</v>
      </c>
      <c r="J576" s="7"/>
      <c r="K576" s="7">
        <f>SUM(I576:J576)</f>
        <v>19.5</v>
      </c>
      <c r="L576" s="7">
        <v>19.5</v>
      </c>
      <c r="M576" s="7"/>
      <c r="N576" s="7">
        <f>SUM(L576:M576)</f>
        <v>19.5</v>
      </c>
    </row>
    <row r="577" spans="1:14" ht="15.75" outlineLevel="7">
      <c r="A577" s="44" t="s">
        <v>937</v>
      </c>
      <c r="B577" s="44" t="s">
        <v>859</v>
      </c>
      <c r="C577" s="44" t="s">
        <v>462</v>
      </c>
      <c r="D577" s="44" t="s">
        <v>394</v>
      </c>
      <c r="E577" s="11" t="s">
        <v>395</v>
      </c>
      <c r="F577" s="7">
        <v>57.6</v>
      </c>
      <c r="G577" s="7"/>
      <c r="H577" s="7">
        <f>SUM(F577:G577)</f>
        <v>57.6</v>
      </c>
      <c r="I577" s="7">
        <v>57.6</v>
      </c>
      <c r="J577" s="7"/>
      <c r="K577" s="7">
        <f>SUM(I577:J577)</f>
        <v>57.6</v>
      </c>
      <c r="L577" s="7">
        <v>57.6</v>
      </c>
      <c r="M577" s="7"/>
      <c r="N577" s="7">
        <f>SUM(L577:M577)</f>
        <v>57.6</v>
      </c>
    </row>
    <row r="578" spans="1:14" ht="15.75" outlineLevel="7">
      <c r="A578" s="43" t="s">
        <v>937</v>
      </c>
      <c r="B578" s="43" t="s">
        <v>889</v>
      </c>
      <c r="C578" s="44"/>
      <c r="D578" s="44"/>
      <c r="E578" s="51" t="s">
        <v>890</v>
      </c>
      <c r="F578" s="6">
        <f t="shared" ref="F578:N583" si="258">F579</f>
        <v>1847.9</v>
      </c>
      <c r="G578" s="6">
        <f t="shared" si="258"/>
        <v>0</v>
      </c>
      <c r="H578" s="6">
        <f t="shared" si="258"/>
        <v>1847.9</v>
      </c>
      <c r="I578" s="6">
        <f t="shared" ref="I578:I583" si="259">I579</f>
        <v>1847.9</v>
      </c>
      <c r="J578" s="6">
        <f t="shared" si="258"/>
        <v>0</v>
      </c>
      <c r="K578" s="6">
        <f t="shared" si="258"/>
        <v>1847.9</v>
      </c>
      <c r="L578" s="6">
        <f t="shared" ref="L578:L583" si="260">L579</f>
        <v>1847.9</v>
      </c>
      <c r="M578" s="6">
        <f t="shared" si="258"/>
        <v>0</v>
      </c>
      <c r="N578" s="6">
        <f t="shared" si="258"/>
        <v>1847.9</v>
      </c>
    </row>
    <row r="579" spans="1:14" ht="15.75" outlineLevel="1">
      <c r="A579" s="43" t="s">
        <v>937</v>
      </c>
      <c r="B579" s="43" t="s">
        <v>899</v>
      </c>
      <c r="C579" s="43"/>
      <c r="D579" s="43"/>
      <c r="E579" s="10" t="s">
        <v>900</v>
      </c>
      <c r="F579" s="6">
        <f t="shared" si="258"/>
        <v>1847.9</v>
      </c>
      <c r="G579" s="6">
        <f t="shared" si="258"/>
        <v>0</v>
      </c>
      <c r="H579" s="6">
        <f t="shared" si="258"/>
        <v>1847.9</v>
      </c>
      <c r="I579" s="6">
        <f t="shared" si="259"/>
        <v>1847.9</v>
      </c>
      <c r="J579" s="6">
        <f t="shared" si="258"/>
        <v>0</v>
      </c>
      <c r="K579" s="6">
        <f t="shared" si="258"/>
        <v>1847.9</v>
      </c>
      <c r="L579" s="6">
        <f t="shared" si="260"/>
        <v>1847.9</v>
      </c>
      <c r="M579" s="6">
        <f t="shared" si="258"/>
        <v>0</v>
      </c>
      <c r="N579" s="6">
        <f t="shared" si="258"/>
        <v>1847.9</v>
      </c>
    </row>
    <row r="580" spans="1:14" ht="31.5" outlineLevel="2">
      <c r="A580" s="43" t="s">
        <v>937</v>
      </c>
      <c r="B580" s="43" t="s">
        <v>899</v>
      </c>
      <c r="C580" s="43" t="s">
        <v>518</v>
      </c>
      <c r="D580" s="43"/>
      <c r="E580" s="10" t="s">
        <v>519</v>
      </c>
      <c r="F580" s="6">
        <f t="shared" si="258"/>
        <v>1847.9</v>
      </c>
      <c r="G580" s="6">
        <f t="shared" si="258"/>
        <v>0</v>
      </c>
      <c r="H580" s="6">
        <f t="shared" si="258"/>
        <v>1847.9</v>
      </c>
      <c r="I580" s="6">
        <f t="shared" si="259"/>
        <v>1847.9</v>
      </c>
      <c r="J580" s="6">
        <f t="shared" si="258"/>
        <v>0</v>
      </c>
      <c r="K580" s="6">
        <f t="shared" si="258"/>
        <v>1847.9</v>
      </c>
      <c r="L580" s="6">
        <f t="shared" si="260"/>
        <v>1847.9</v>
      </c>
      <c r="M580" s="6">
        <f t="shared" si="258"/>
        <v>0</v>
      </c>
      <c r="N580" s="6">
        <f t="shared" si="258"/>
        <v>1847.9</v>
      </c>
    </row>
    <row r="581" spans="1:14" ht="31.5" outlineLevel="3">
      <c r="A581" s="43" t="s">
        <v>937</v>
      </c>
      <c r="B581" s="43" t="s">
        <v>899</v>
      </c>
      <c r="C581" s="43" t="s">
        <v>655</v>
      </c>
      <c r="D581" s="43"/>
      <c r="E581" s="10" t="s">
        <v>656</v>
      </c>
      <c r="F581" s="6">
        <f t="shared" si="258"/>
        <v>1847.9</v>
      </c>
      <c r="G581" s="6">
        <f t="shared" si="258"/>
        <v>0</v>
      </c>
      <c r="H581" s="6">
        <f t="shared" si="258"/>
        <v>1847.9</v>
      </c>
      <c r="I581" s="6">
        <f t="shared" si="259"/>
        <v>1847.9</v>
      </c>
      <c r="J581" s="6">
        <f t="shared" si="258"/>
        <v>0</v>
      </c>
      <c r="K581" s="6">
        <f t="shared" si="258"/>
        <v>1847.9</v>
      </c>
      <c r="L581" s="6">
        <f t="shared" si="260"/>
        <v>1847.9</v>
      </c>
      <c r="M581" s="6">
        <f t="shared" si="258"/>
        <v>0</v>
      </c>
      <c r="N581" s="6">
        <f t="shared" si="258"/>
        <v>1847.9</v>
      </c>
    </row>
    <row r="582" spans="1:14" ht="31.5" outlineLevel="4">
      <c r="A582" s="43" t="s">
        <v>937</v>
      </c>
      <c r="B582" s="43" t="s">
        <v>899</v>
      </c>
      <c r="C582" s="43" t="s">
        <v>657</v>
      </c>
      <c r="D582" s="43"/>
      <c r="E582" s="10" t="s">
        <v>658</v>
      </c>
      <c r="F582" s="6">
        <f t="shared" si="258"/>
        <v>1847.9</v>
      </c>
      <c r="G582" s="6">
        <f t="shared" si="258"/>
        <v>0</v>
      </c>
      <c r="H582" s="6">
        <f t="shared" si="258"/>
        <v>1847.9</v>
      </c>
      <c r="I582" s="6">
        <f t="shared" si="259"/>
        <v>1847.9</v>
      </c>
      <c r="J582" s="6">
        <f t="shared" si="258"/>
        <v>0</v>
      </c>
      <c r="K582" s="6">
        <f t="shared" si="258"/>
        <v>1847.9</v>
      </c>
      <c r="L582" s="6">
        <f t="shared" si="260"/>
        <v>1847.9</v>
      </c>
      <c r="M582" s="6">
        <f t="shared" si="258"/>
        <v>0</v>
      </c>
      <c r="N582" s="6">
        <f t="shared" si="258"/>
        <v>1847.9</v>
      </c>
    </row>
    <row r="583" spans="1:14" ht="31.5" outlineLevel="5">
      <c r="A583" s="43" t="s">
        <v>937</v>
      </c>
      <c r="B583" s="43" t="s">
        <v>899</v>
      </c>
      <c r="C583" s="43" t="s">
        <v>659</v>
      </c>
      <c r="D583" s="43"/>
      <c r="E583" s="10" t="s">
        <v>660</v>
      </c>
      <c r="F583" s="6">
        <f t="shared" si="258"/>
        <v>1847.9</v>
      </c>
      <c r="G583" s="6">
        <f t="shared" si="258"/>
        <v>0</v>
      </c>
      <c r="H583" s="6">
        <f t="shared" si="258"/>
        <v>1847.9</v>
      </c>
      <c r="I583" s="6">
        <f t="shared" si="259"/>
        <v>1847.9</v>
      </c>
      <c r="J583" s="6">
        <f t="shared" si="258"/>
        <v>0</v>
      </c>
      <c r="K583" s="6">
        <f t="shared" si="258"/>
        <v>1847.9</v>
      </c>
      <c r="L583" s="6">
        <f t="shared" si="260"/>
        <v>1847.9</v>
      </c>
      <c r="M583" s="6">
        <f t="shared" si="258"/>
        <v>0</v>
      </c>
      <c r="N583" s="6">
        <f t="shared" si="258"/>
        <v>1847.9</v>
      </c>
    </row>
    <row r="584" spans="1:14" ht="15.75" outlineLevel="7">
      <c r="A584" s="44" t="s">
        <v>937</v>
      </c>
      <c r="B584" s="44" t="s">
        <v>899</v>
      </c>
      <c r="C584" s="44" t="s">
        <v>659</v>
      </c>
      <c r="D584" s="44" t="s">
        <v>394</v>
      </c>
      <c r="E584" s="11" t="s">
        <v>395</v>
      </c>
      <c r="F584" s="7">
        <v>1847.9</v>
      </c>
      <c r="G584" s="7"/>
      <c r="H584" s="7">
        <f>SUM(F584:G584)</f>
        <v>1847.9</v>
      </c>
      <c r="I584" s="7">
        <v>1847.9</v>
      </c>
      <c r="J584" s="7"/>
      <c r="K584" s="7">
        <f>SUM(I584:J584)</f>
        <v>1847.9</v>
      </c>
      <c r="L584" s="7">
        <v>1847.9</v>
      </c>
      <c r="M584" s="7"/>
      <c r="N584" s="7">
        <f>SUM(L584:M584)</f>
        <v>1847.9</v>
      </c>
    </row>
    <row r="585" spans="1:14" ht="15.75" outlineLevel="7">
      <c r="A585" s="43" t="s">
        <v>937</v>
      </c>
      <c r="B585" s="43" t="s">
        <v>861</v>
      </c>
      <c r="C585" s="44"/>
      <c r="D585" s="44"/>
      <c r="E585" s="51" t="s">
        <v>862</v>
      </c>
      <c r="F585" s="6">
        <f t="shared" ref="F585:N590" si="261">F586</f>
        <v>21</v>
      </c>
      <c r="G585" s="6">
        <f t="shared" si="261"/>
        <v>0</v>
      </c>
      <c r="H585" s="6">
        <f t="shared" si="261"/>
        <v>21</v>
      </c>
      <c r="I585" s="6">
        <f t="shared" si="261"/>
        <v>21</v>
      </c>
      <c r="J585" s="6">
        <f t="shared" si="261"/>
        <v>0</v>
      </c>
      <c r="K585" s="6">
        <f t="shared" si="261"/>
        <v>21</v>
      </c>
      <c r="L585" s="6">
        <f t="shared" ref="L585:L590" si="262">L586</f>
        <v>21</v>
      </c>
      <c r="M585" s="6">
        <f t="shared" si="261"/>
        <v>0</v>
      </c>
      <c r="N585" s="6">
        <f t="shared" si="261"/>
        <v>21</v>
      </c>
    </row>
    <row r="586" spans="1:14" ht="15.75" outlineLevel="1">
      <c r="A586" s="43" t="s">
        <v>937</v>
      </c>
      <c r="B586" s="43" t="s">
        <v>863</v>
      </c>
      <c r="C586" s="43"/>
      <c r="D586" s="43"/>
      <c r="E586" s="10" t="s">
        <v>864</v>
      </c>
      <c r="F586" s="6">
        <f t="shared" si="261"/>
        <v>21</v>
      </c>
      <c r="G586" s="6">
        <f t="shared" si="261"/>
        <v>0</v>
      </c>
      <c r="H586" s="6">
        <f t="shared" si="261"/>
        <v>21</v>
      </c>
      <c r="I586" s="6">
        <f t="shared" si="261"/>
        <v>21</v>
      </c>
      <c r="J586" s="6">
        <f t="shared" si="261"/>
        <v>0</v>
      </c>
      <c r="K586" s="6">
        <f t="shared" si="261"/>
        <v>21</v>
      </c>
      <c r="L586" s="6">
        <f t="shared" si="262"/>
        <v>21</v>
      </c>
      <c r="M586" s="6">
        <f t="shared" si="261"/>
        <v>0</v>
      </c>
      <c r="N586" s="6">
        <f t="shared" si="261"/>
        <v>21</v>
      </c>
    </row>
    <row r="587" spans="1:14" ht="31.5" outlineLevel="2">
      <c r="A587" s="43" t="s">
        <v>937</v>
      </c>
      <c r="B587" s="43" t="s">
        <v>863</v>
      </c>
      <c r="C587" s="43" t="s">
        <v>417</v>
      </c>
      <c r="D587" s="43"/>
      <c r="E587" s="10" t="s">
        <v>418</v>
      </c>
      <c r="F587" s="6">
        <f t="shared" si="261"/>
        <v>21</v>
      </c>
      <c r="G587" s="6">
        <f t="shared" si="261"/>
        <v>0</v>
      </c>
      <c r="H587" s="6">
        <f t="shared" si="261"/>
        <v>21</v>
      </c>
      <c r="I587" s="6">
        <f t="shared" si="261"/>
        <v>21</v>
      </c>
      <c r="J587" s="6">
        <f t="shared" si="261"/>
        <v>0</v>
      </c>
      <c r="K587" s="6">
        <f t="shared" si="261"/>
        <v>21</v>
      </c>
      <c r="L587" s="6">
        <f t="shared" si="262"/>
        <v>21</v>
      </c>
      <c r="M587" s="6">
        <f t="shared" si="261"/>
        <v>0</v>
      </c>
      <c r="N587" s="6">
        <f t="shared" si="261"/>
        <v>21</v>
      </c>
    </row>
    <row r="588" spans="1:14" ht="15.75" outlineLevel="3">
      <c r="A588" s="43" t="s">
        <v>937</v>
      </c>
      <c r="B588" s="43" t="s">
        <v>863</v>
      </c>
      <c r="C588" s="43" t="s">
        <v>458</v>
      </c>
      <c r="D588" s="43"/>
      <c r="E588" s="10" t="s">
        <v>459</v>
      </c>
      <c r="F588" s="6">
        <f t="shared" si="261"/>
        <v>21</v>
      </c>
      <c r="G588" s="6">
        <f t="shared" si="261"/>
        <v>0</v>
      </c>
      <c r="H588" s="6">
        <f t="shared" si="261"/>
        <v>21</v>
      </c>
      <c r="I588" s="6">
        <f t="shared" si="261"/>
        <v>21</v>
      </c>
      <c r="J588" s="6">
        <f t="shared" si="261"/>
        <v>0</v>
      </c>
      <c r="K588" s="6">
        <f t="shared" si="261"/>
        <v>21</v>
      </c>
      <c r="L588" s="6">
        <f t="shared" si="262"/>
        <v>21</v>
      </c>
      <c r="M588" s="6">
        <f t="shared" si="261"/>
        <v>0</v>
      </c>
      <c r="N588" s="6">
        <f t="shared" si="261"/>
        <v>21</v>
      </c>
    </row>
    <row r="589" spans="1:14" ht="31.5" customHeight="1" outlineLevel="4">
      <c r="A589" s="43" t="s">
        <v>937</v>
      </c>
      <c r="B589" s="43" t="s">
        <v>863</v>
      </c>
      <c r="C589" s="43" t="s">
        <v>460</v>
      </c>
      <c r="D589" s="43"/>
      <c r="E589" s="10" t="s">
        <v>461</v>
      </c>
      <c r="F589" s="6">
        <f t="shared" si="261"/>
        <v>21</v>
      </c>
      <c r="G589" s="6">
        <f t="shared" si="261"/>
        <v>0</v>
      </c>
      <c r="H589" s="6">
        <f t="shared" si="261"/>
        <v>21</v>
      </c>
      <c r="I589" s="6">
        <f t="shared" si="261"/>
        <v>21</v>
      </c>
      <c r="J589" s="6">
        <f t="shared" si="261"/>
        <v>0</v>
      </c>
      <c r="K589" s="6">
        <f t="shared" si="261"/>
        <v>21</v>
      </c>
      <c r="L589" s="6">
        <f t="shared" si="262"/>
        <v>21</v>
      </c>
      <c r="M589" s="6">
        <f t="shared" si="261"/>
        <v>0</v>
      </c>
      <c r="N589" s="6">
        <f t="shared" si="261"/>
        <v>21</v>
      </c>
    </row>
    <row r="590" spans="1:14" ht="15.75" outlineLevel="5">
      <c r="A590" s="43" t="s">
        <v>937</v>
      </c>
      <c r="B590" s="43" t="s">
        <v>863</v>
      </c>
      <c r="C590" s="43" t="s">
        <v>462</v>
      </c>
      <c r="D590" s="43"/>
      <c r="E590" s="10" t="s">
        <v>463</v>
      </c>
      <c r="F590" s="6">
        <f t="shared" si="261"/>
        <v>21</v>
      </c>
      <c r="G590" s="6">
        <f t="shared" si="261"/>
        <v>0</v>
      </c>
      <c r="H590" s="6">
        <f t="shared" si="261"/>
        <v>21</v>
      </c>
      <c r="I590" s="6">
        <f t="shared" si="261"/>
        <v>21</v>
      </c>
      <c r="J590" s="6">
        <f t="shared" si="261"/>
        <v>0</v>
      </c>
      <c r="K590" s="6">
        <f t="shared" si="261"/>
        <v>21</v>
      </c>
      <c r="L590" s="6">
        <f t="shared" si="262"/>
        <v>21</v>
      </c>
      <c r="M590" s="6">
        <f t="shared" si="261"/>
        <v>0</v>
      </c>
      <c r="N590" s="6">
        <f t="shared" si="261"/>
        <v>21</v>
      </c>
    </row>
    <row r="591" spans="1:14" ht="15.75" outlineLevel="7">
      <c r="A591" s="44" t="s">
        <v>937</v>
      </c>
      <c r="B591" s="44" t="s">
        <v>863</v>
      </c>
      <c r="C591" s="44" t="s">
        <v>462</v>
      </c>
      <c r="D591" s="44" t="s">
        <v>394</v>
      </c>
      <c r="E591" s="11" t="s">
        <v>395</v>
      </c>
      <c r="F591" s="7">
        <v>21</v>
      </c>
      <c r="G591" s="7"/>
      <c r="H591" s="7">
        <f>SUM(F591:G591)</f>
        <v>21</v>
      </c>
      <c r="I591" s="7">
        <v>21</v>
      </c>
      <c r="J591" s="7"/>
      <c r="K591" s="7">
        <f>SUM(I591:J591)</f>
        <v>21</v>
      </c>
      <c r="L591" s="7">
        <v>21</v>
      </c>
      <c r="M591" s="7"/>
      <c r="N591" s="7">
        <f>SUM(L591:M591)</f>
        <v>21</v>
      </c>
    </row>
    <row r="592" spans="1:14" ht="15.75" outlineLevel="7">
      <c r="A592" s="44"/>
      <c r="B592" s="44"/>
      <c r="C592" s="44"/>
      <c r="D592" s="44"/>
      <c r="E592" s="11"/>
      <c r="F592" s="7"/>
      <c r="G592" s="7"/>
      <c r="H592" s="7"/>
      <c r="I592" s="7"/>
      <c r="J592" s="7"/>
      <c r="K592" s="7"/>
      <c r="L592" s="7"/>
      <c r="M592" s="7"/>
      <c r="N592" s="7"/>
    </row>
    <row r="593" spans="1:14" ht="15.75">
      <c r="A593" s="43" t="s">
        <v>939</v>
      </c>
      <c r="B593" s="43"/>
      <c r="C593" s="43"/>
      <c r="D593" s="43"/>
      <c r="E593" s="10" t="s">
        <v>940</v>
      </c>
      <c r="F593" s="6">
        <f t="shared" ref="F593:N593" si="263">F594+F626+F633</f>
        <v>60688.079999999994</v>
      </c>
      <c r="G593" s="6">
        <f t="shared" si="263"/>
        <v>0</v>
      </c>
      <c r="H593" s="6">
        <f t="shared" si="263"/>
        <v>60688.079999999994</v>
      </c>
      <c r="I593" s="6">
        <f t="shared" si="263"/>
        <v>37895.599999999991</v>
      </c>
      <c r="J593" s="6">
        <f t="shared" si="263"/>
        <v>0</v>
      </c>
      <c r="K593" s="6">
        <f t="shared" si="263"/>
        <v>37895.599999999991</v>
      </c>
      <c r="L593" s="6">
        <f t="shared" si="263"/>
        <v>42113.299999999996</v>
      </c>
      <c r="M593" s="6">
        <f t="shared" si="263"/>
        <v>0</v>
      </c>
      <c r="N593" s="6">
        <f t="shared" si="263"/>
        <v>42113.299999999996</v>
      </c>
    </row>
    <row r="594" spans="1:14" ht="15.75">
      <c r="A594" s="43" t="s">
        <v>939</v>
      </c>
      <c r="B594" s="43" t="s">
        <v>855</v>
      </c>
      <c r="C594" s="43"/>
      <c r="D594" s="43"/>
      <c r="E594" s="51" t="s">
        <v>856</v>
      </c>
      <c r="F594" s="6">
        <f t="shared" ref="F594:N594" si="264">F595+F603</f>
        <v>53677.88</v>
      </c>
      <c r="G594" s="6">
        <f t="shared" si="264"/>
        <v>0</v>
      </c>
      <c r="H594" s="6">
        <f t="shared" si="264"/>
        <v>53677.88</v>
      </c>
      <c r="I594" s="6">
        <f t="shared" si="264"/>
        <v>36885.399999999994</v>
      </c>
      <c r="J594" s="6">
        <f t="shared" si="264"/>
        <v>0</v>
      </c>
      <c r="K594" s="6">
        <f t="shared" si="264"/>
        <v>36885.399999999994</v>
      </c>
      <c r="L594" s="6">
        <f t="shared" si="264"/>
        <v>41103.1</v>
      </c>
      <c r="M594" s="6">
        <f t="shared" si="264"/>
        <v>0</v>
      </c>
      <c r="N594" s="6">
        <f t="shared" si="264"/>
        <v>41103.1</v>
      </c>
    </row>
    <row r="595" spans="1:14" ht="30.75" customHeight="1" outlineLevel="1">
      <c r="A595" s="43" t="s">
        <v>939</v>
      </c>
      <c r="B595" s="43" t="s">
        <v>873</v>
      </c>
      <c r="C595" s="43"/>
      <c r="D595" s="43"/>
      <c r="E595" s="10" t="s">
        <v>874</v>
      </c>
      <c r="F595" s="6">
        <f t="shared" ref="F595:N595" si="265">F596</f>
        <v>24885.1</v>
      </c>
      <c r="G595" s="6">
        <f t="shared" si="265"/>
        <v>0</v>
      </c>
      <c r="H595" s="6">
        <f t="shared" si="265"/>
        <v>24885.1</v>
      </c>
      <c r="I595" s="6">
        <f t="shared" si="265"/>
        <v>25840.699999999997</v>
      </c>
      <c r="J595" s="6">
        <f t="shared" si="265"/>
        <v>0</v>
      </c>
      <c r="K595" s="6">
        <f t="shared" si="265"/>
        <v>25840.699999999997</v>
      </c>
      <c r="L595" s="6">
        <f t="shared" si="265"/>
        <v>30058.399999999998</v>
      </c>
      <c r="M595" s="6">
        <f t="shared" si="265"/>
        <v>0</v>
      </c>
      <c r="N595" s="6">
        <f t="shared" si="265"/>
        <v>30058.399999999998</v>
      </c>
    </row>
    <row r="596" spans="1:14" ht="15.75" outlineLevel="2">
      <c r="A596" s="43" t="s">
        <v>939</v>
      </c>
      <c r="B596" s="43" t="s">
        <v>873</v>
      </c>
      <c r="C596" s="43" t="s">
        <v>506</v>
      </c>
      <c r="D596" s="43"/>
      <c r="E596" s="10" t="s">
        <v>507</v>
      </c>
      <c r="F596" s="6">
        <f t="shared" ref="F596:N598" si="266">F597</f>
        <v>24885.1</v>
      </c>
      <c r="G596" s="6">
        <f t="shared" si="266"/>
        <v>0</v>
      </c>
      <c r="H596" s="6">
        <f t="shared" si="266"/>
        <v>24885.1</v>
      </c>
      <c r="I596" s="6">
        <f>I597</f>
        <v>25840.699999999997</v>
      </c>
      <c r="J596" s="6">
        <f t="shared" si="266"/>
        <v>0</v>
      </c>
      <c r="K596" s="6">
        <f t="shared" si="266"/>
        <v>25840.699999999997</v>
      </c>
      <c r="L596" s="6">
        <f>L597</f>
        <v>30058.399999999998</v>
      </c>
      <c r="M596" s="6">
        <f t="shared" si="266"/>
        <v>0</v>
      </c>
      <c r="N596" s="6">
        <f t="shared" si="266"/>
        <v>30058.399999999998</v>
      </c>
    </row>
    <row r="597" spans="1:14" ht="31.5" outlineLevel="3">
      <c r="A597" s="43" t="s">
        <v>939</v>
      </c>
      <c r="B597" s="43" t="s">
        <v>873</v>
      </c>
      <c r="C597" s="43" t="s">
        <v>661</v>
      </c>
      <c r="D597" s="43"/>
      <c r="E597" s="10" t="s">
        <v>662</v>
      </c>
      <c r="F597" s="6">
        <f t="shared" si="266"/>
        <v>24885.1</v>
      </c>
      <c r="G597" s="6">
        <f t="shared" si="266"/>
        <v>0</v>
      </c>
      <c r="H597" s="6">
        <f t="shared" si="266"/>
        <v>24885.1</v>
      </c>
      <c r="I597" s="6">
        <f>I598</f>
        <v>25840.699999999997</v>
      </c>
      <c r="J597" s="6">
        <f t="shared" si="266"/>
        <v>0</v>
      </c>
      <c r="K597" s="6">
        <f t="shared" si="266"/>
        <v>25840.699999999997</v>
      </c>
      <c r="L597" s="6">
        <f>L598</f>
        <v>30058.399999999998</v>
      </c>
      <c r="M597" s="6">
        <f t="shared" si="266"/>
        <v>0</v>
      </c>
      <c r="N597" s="6">
        <f t="shared" si="266"/>
        <v>30058.399999999998</v>
      </c>
    </row>
    <row r="598" spans="1:14" ht="31.5" outlineLevel="4">
      <c r="A598" s="43" t="s">
        <v>939</v>
      </c>
      <c r="B598" s="43" t="s">
        <v>873</v>
      </c>
      <c r="C598" s="43" t="s">
        <v>663</v>
      </c>
      <c r="D598" s="43"/>
      <c r="E598" s="10" t="s">
        <v>422</v>
      </c>
      <c r="F598" s="6">
        <f t="shared" si="266"/>
        <v>24885.1</v>
      </c>
      <c r="G598" s="6">
        <f t="shared" si="266"/>
        <v>0</v>
      </c>
      <c r="H598" s="6">
        <f t="shared" si="266"/>
        <v>24885.1</v>
      </c>
      <c r="I598" s="6">
        <f>I599</f>
        <v>25840.699999999997</v>
      </c>
      <c r="J598" s="6">
        <f t="shared" si="266"/>
        <v>0</v>
      </c>
      <c r="K598" s="6">
        <f t="shared" si="266"/>
        <v>25840.699999999997</v>
      </c>
      <c r="L598" s="6">
        <f>L599</f>
        <v>30058.399999999998</v>
      </c>
      <c r="M598" s="6">
        <f t="shared" si="266"/>
        <v>0</v>
      </c>
      <c r="N598" s="6">
        <f t="shared" si="266"/>
        <v>30058.399999999998</v>
      </c>
    </row>
    <row r="599" spans="1:14" ht="15.75" outlineLevel="5">
      <c r="A599" s="43" t="s">
        <v>939</v>
      </c>
      <c r="B599" s="43" t="s">
        <v>873</v>
      </c>
      <c r="C599" s="43" t="s">
        <v>664</v>
      </c>
      <c r="D599" s="43"/>
      <c r="E599" s="10" t="s">
        <v>424</v>
      </c>
      <c r="F599" s="6">
        <f t="shared" ref="F599:N599" si="267">F600+F601+F602</f>
        <v>24885.1</v>
      </c>
      <c r="G599" s="6">
        <f t="shared" si="267"/>
        <v>0</v>
      </c>
      <c r="H599" s="6">
        <f t="shared" si="267"/>
        <v>24885.1</v>
      </c>
      <c r="I599" s="6">
        <f t="shared" si="267"/>
        <v>25840.699999999997</v>
      </c>
      <c r="J599" s="6">
        <f t="shared" si="267"/>
        <v>0</v>
      </c>
      <c r="K599" s="6">
        <f t="shared" si="267"/>
        <v>25840.699999999997</v>
      </c>
      <c r="L599" s="6">
        <f t="shared" si="267"/>
        <v>30058.399999999998</v>
      </c>
      <c r="M599" s="6">
        <f t="shared" si="267"/>
        <v>0</v>
      </c>
      <c r="N599" s="6">
        <f t="shared" si="267"/>
        <v>30058.399999999998</v>
      </c>
    </row>
    <row r="600" spans="1:14" ht="47.25" outlineLevel="7">
      <c r="A600" s="44" t="s">
        <v>939</v>
      </c>
      <c r="B600" s="44" t="s">
        <v>873</v>
      </c>
      <c r="C600" s="44" t="s">
        <v>664</v>
      </c>
      <c r="D600" s="44" t="s">
        <v>391</v>
      </c>
      <c r="E600" s="11" t="s">
        <v>392</v>
      </c>
      <c r="F600" s="7">
        <v>23869</v>
      </c>
      <c r="G600" s="7"/>
      <c r="H600" s="7">
        <f>SUM(F600:G600)</f>
        <v>23869</v>
      </c>
      <c r="I600" s="7">
        <v>24824.6</v>
      </c>
      <c r="J600" s="7"/>
      <c r="K600" s="7">
        <f>SUM(I600:J600)</f>
        <v>24824.6</v>
      </c>
      <c r="L600" s="7">
        <v>29042.3</v>
      </c>
      <c r="M600" s="7"/>
      <c r="N600" s="7">
        <f>SUM(L600:M600)</f>
        <v>29042.3</v>
      </c>
    </row>
    <row r="601" spans="1:14" ht="15.75" outlineLevel="7">
      <c r="A601" s="44" t="s">
        <v>939</v>
      </c>
      <c r="B601" s="44" t="s">
        <v>873</v>
      </c>
      <c r="C601" s="44" t="s">
        <v>664</v>
      </c>
      <c r="D601" s="44" t="s">
        <v>394</v>
      </c>
      <c r="E601" s="11" t="s">
        <v>395</v>
      </c>
      <c r="F601" s="7">
        <v>993.3</v>
      </c>
      <c r="G601" s="7"/>
      <c r="H601" s="7">
        <f>SUM(F601:G601)</f>
        <v>993.3</v>
      </c>
      <c r="I601" s="7">
        <v>993.3</v>
      </c>
      <c r="J601" s="7"/>
      <c r="K601" s="7">
        <f>SUM(I601:J601)</f>
        <v>993.3</v>
      </c>
      <c r="L601" s="7">
        <v>993.3</v>
      </c>
      <c r="M601" s="7"/>
      <c r="N601" s="7">
        <f>SUM(L601:M601)</f>
        <v>993.3</v>
      </c>
    </row>
    <row r="602" spans="1:14" ht="15.75" outlineLevel="7">
      <c r="A602" s="44" t="s">
        <v>939</v>
      </c>
      <c r="B602" s="44" t="s">
        <v>873</v>
      </c>
      <c r="C602" s="44" t="s">
        <v>664</v>
      </c>
      <c r="D602" s="44" t="s">
        <v>406</v>
      </c>
      <c r="E602" s="11" t="s">
        <v>407</v>
      </c>
      <c r="F602" s="7">
        <v>22.8</v>
      </c>
      <c r="G602" s="7"/>
      <c r="H602" s="7">
        <f>SUM(F602:G602)</f>
        <v>22.8</v>
      </c>
      <c r="I602" s="7">
        <v>22.8</v>
      </c>
      <c r="J602" s="7"/>
      <c r="K602" s="7">
        <f>SUM(I602:J602)</f>
        <v>22.8</v>
      </c>
      <c r="L602" s="7">
        <v>22.8</v>
      </c>
      <c r="M602" s="7"/>
      <c r="N602" s="7">
        <f>SUM(L602:M602)</f>
        <v>22.8</v>
      </c>
    </row>
    <row r="603" spans="1:14" ht="15.75" outlineLevel="1">
      <c r="A603" s="43" t="s">
        <v>939</v>
      </c>
      <c r="B603" s="43" t="s">
        <v>859</v>
      </c>
      <c r="C603" s="43"/>
      <c r="D603" s="43"/>
      <c r="E603" s="10" t="s">
        <v>860</v>
      </c>
      <c r="F603" s="6">
        <f t="shared" ref="F603:N603" si="268">F604+F620</f>
        <v>28792.78</v>
      </c>
      <c r="G603" s="6">
        <f t="shared" si="268"/>
        <v>0</v>
      </c>
      <c r="H603" s="6">
        <f t="shared" si="268"/>
        <v>28792.78</v>
      </c>
      <c r="I603" s="6">
        <f t="shared" si="268"/>
        <v>11044.7</v>
      </c>
      <c r="J603" s="6">
        <f t="shared" si="268"/>
        <v>0</v>
      </c>
      <c r="K603" s="6">
        <f t="shared" si="268"/>
        <v>11044.7</v>
      </c>
      <c r="L603" s="6">
        <f t="shared" si="268"/>
        <v>11044.7</v>
      </c>
      <c r="M603" s="6">
        <f t="shared" si="268"/>
        <v>0</v>
      </c>
      <c r="N603" s="6">
        <f t="shared" si="268"/>
        <v>11044.7</v>
      </c>
    </row>
    <row r="604" spans="1:14" ht="15.75" outlineLevel="2">
      <c r="A604" s="43" t="s">
        <v>939</v>
      </c>
      <c r="B604" s="43" t="s">
        <v>859</v>
      </c>
      <c r="C604" s="43" t="s">
        <v>506</v>
      </c>
      <c r="D604" s="43"/>
      <c r="E604" s="10" t="s">
        <v>507</v>
      </c>
      <c r="F604" s="6">
        <f t="shared" ref="F604:N604" si="269">F605+F616</f>
        <v>28663.279999999999</v>
      </c>
      <c r="G604" s="6">
        <f t="shared" si="269"/>
        <v>0</v>
      </c>
      <c r="H604" s="6">
        <f t="shared" si="269"/>
        <v>28663.279999999999</v>
      </c>
      <c r="I604" s="6">
        <f t="shared" si="269"/>
        <v>10915.2</v>
      </c>
      <c r="J604" s="6">
        <f t="shared" si="269"/>
        <v>0</v>
      </c>
      <c r="K604" s="6">
        <f t="shared" si="269"/>
        <v>10915.2</v>
      </c>
      <c r="L604" s="6">
        <f t="shared" si="269"/>
        <v>10915.2</v>
      </c>
      <c r="M604" s="6">
        <f t="shared" si="269"/>
        <v>0</v>
      </c>
      <c r="N604" s="6">
        <f t="shared" si="269"/>
        <v>10915.2</v>
      </c>
    </row>
    <row r="605" spans="1:14" ht="31.5" outlineLevel="3">
      <c r="A605" s="43" t="s">
        <v>939</v>
      </c>
      <c r="B605" s="43" t="s">
        <v>859</v>
      </c>
      <c r="C605" s="43" t="s">
        <v>665</v>
      </c>
      <c r="D605" s="43"/>
      <c r="E605" s="10" t="s">
        <v>666</v>
      </c>
      <c r="F605" s="6">
        <f t="shared" ref="F605:L605" si="270">F606+F609</f>
        <v>19952.88</v>
      </c>
      <c r="G605" s="6">
        <f>G606+G609</f>
        <v>0</v>
      </c>
      <c r="H605" s="6">
        <f>H606+H609</f>
        <v>19952.88</v>
      </c>
      <c r="I605" s="6">
        <f t="shared" si="270"/>
        <v>2204.8000000000002</v>
      </c>
      <c r="J605" s="6">
        <f t="shared" si="270"/>
        <v>0</v>
      </c>
      <c r="K605" s="6">
        <f t="shared" si="270"/>
        <v>2204.8000000000002</v>
      </c>
      <c r="L605" s="6">
        <f t="shared" si="270"/>
        <v>2204.8000000000002</v>
      </c>
      <c r="M605" s="6">
        <f>M606+M609</f>
        <v>0</v>
      </c>
      <c r="N605" s="6">
        <f>N606+N609</f>
        <v>2204.8000000000002</v>
      </c>
    </row>
    <row r="606" spans="1:14" ht="31.5" outlineLevel="4">
      <c r="A606" s="43" t="s">
        <v>939</v>
      </c>
      <c r="B606" s="43" t="s">
        <v>859</v>
      </c>
      <c r="C606" s="43" t="s">
        <v>667</v>
      </c>
      <c r="D606" s="43"/>
      <c r="E606" s="10" t="s">
        <v>668</v>
      </c>
      <c r="F606" s="6">
        <f t="shared" ref="F606:N607" si="271">F607</f>
        <v>1734.8</v>
      </c>
      <c r="G606" s="6">
        <f t="shared" si="271"/>
        <v>0</v>
      </c>
      <c r="H606" s="6">
        <f t="shared" si="271"/>
        <v>1734.8</v>
      </c>
      <c r="I606" s="6">
        <f>I607</f>
        <v>1734.8</v>
      </c>
      <c r="J606" s="6">
        <f t="shared" si="271"/>
        <v>0</v>
      </c>
      <c r="K606" s="6">
        <f t="shared" si="271"/>
        <v>1734.8</v>
      </c>
      <c r="L606" s="6">
        <f>L607</f>
        <v>1734.8</v>
      </c>
      <c r="M606" s="6">
        <f t="shared" si="271"/>
        <v>0</v>
      </c>
      <c r="N606" s="6">
        <f t="shared" si="271"/>
        <v>1734.8</v>
      </c>
    </row>
    <row r="607" spans="1:14" ht="15.75" outlineLevel="5">
      <c r="A607" s="43" t="s">
        <v>939</v>
      </c>
      <c r="B607" s="43" t="s">
        <v>859</v>
      </c>
      <c r="C607" s="43" t="s">
        <v>669</v>
      </c>
      <c r="D607" s="43"/>
      <c r="E607" s="10" t="s">
        <v>670</v>
      </c>
      <c r="F607" s="6">
        <f t="shared" si="271"/>
        <v>1734.8</v>
      </c>
      <c r="G607" s="6">
        <f t="shared" si="271"/>
        <v>0</v>
      </c>
      <c r="H607" s="6">
        <f t="shared" si="271"/>
        <v>1734.8</v>
      </c>
      <c r="I607" s="6">
        <f>I608</f>
        <v>1734.8</v>
      </c>
      <c r="J607" s="6">
        <f t="shared" si="271"/>
        <v>0</v>
      </c>
      <c r="K607" s="6">
        <f t="shared" si="271"/>
        <v>1734.8</v>
      </c>
      <c r="L607" s="6">
        <f>L608</f>
        <v>1734.8</v>
      </c>
      <c r="M607" s="6">
        <f t="shared" si="271"/>
        <v>0</v>
      </c>
      <c r="N607" s="6">
        <f t="shared" si="271"/>
        <v>1734.8</v>
      </c>
    </row>
    <row r="608" spans="1:14" ht="15.75" outlineLevel="7">
      <c r="A608" s="44" t="s">
        <v>939</v>
      </c>
      <c r="B608" s="44" t="s">
        <v>859</v>
      </c>
      <c r="C608" s="44" t="s">
        <v>669</v>
      </c>
      <c r="D608" s="44" t="s">
        <v>394</v>
      </c>
      <c r="E608" s="11" t="s">
        <v>395</v>
      </c>
      <c r="F608" s="7">
        <v>1734.8</v>
      </c>
      <c r="G608" s="7"/>
      <c r="H608" s="7">
        <f>SUM(F608:G608)</f>
        <v>1734.8</v>
      </c>
      <c r="I608" s="7">
        <v>1734.8</v>
      </c>
      <c r="J608" s="7"/>
      <c r="K608" s="7">
        <f>SUM(I608:J608)</f>
        <v>1734.8</v>
      </c>
      <c r="L608" s="7">
        <v>1734.8</v>
      </c>
      <c r="M608" s="7"/>
      <c r="N608" s="7">
        <f>SUM(L608:M608)</f>
        <v>1734.8</v>
      </c>
    </row>
    <row r="609" spans="1:14" ht="17.25" customHeight="1" outlineLevel="4">
      <c r="A609" s="43" t="s">
        <v>939</v>
      </c>
      <c r="B609" s="43" t="s">
        <v>859</v>
      </c>
      <c r="C609" s="43" t="s">
        <v>671</v>
      </c>
      <c r="D609" s="43"/>
      <c r="E609" s="10" t="s">
        <v>672</v>
      </c>
      <c r="F609" s="6">
        <f t="shared" ref="F609:N609" si="272">F610+F612+F614</f>
        <v>18218.080000000002</v>
      </c>
      <c r="G609" s="6">
        <f t="shared" si="272"/>
        <v>0</v>
      </c>
      <c r="H609" s="6">
        <f t="shared" si="272"/>
        <v>18218.080000000002</v>
      </c>
      <c r="I609" s="6">
        <f t="shared" si="272"/>
        <v>470</v>
      </c>
      <c r="J609" s="6">
        <f t="shared" si="272"/>
        <v>0</v>
      </c>
      <c r="K609" s="6">
        <f t="shared" si="272"/>
        <v>470</v>
      </c>
      <c r="L609" s="6">
        <f t="shared" si="272"/>
        <v>470</v>
      </c>
      <c r="M609" s="6">
        <f t="shared" si="272"/>
        <v>0</v>
      </c>
      <c r="N609" s="6">
        <f t="shared" si="272"/>
        <v>470</v>
      </c>
    </row>
    <row r="610" spans="1:14" ht="15.75" outlineLevel="5">
      <c r="A610" s="43" t="s">
        <v>939</v>
      </c>
      <c r="B610" s="43" t="s">
        <v>859</v>
      </c>
      <c r="C610" s="43" t="s">
        <v>673</v>
      </c>
      <c r="D610" s="43"/>
      <c r="E610" s="10" t="s">
        <v>674</v>
      </c>
      <c r="F610" s="6">
        <f t="shared" ref="F610:N610" si="273">F611</f>
        <v>470</v>
      </c>
      <c r="G610" s="6">
        <f t="shared" si="273"/>
        <v>0</v>
      </c>
      <c r="H610" s="6">
        <f t="shared" si="273"/>
        <v>470</v>
      </c>
      <c r="I610" s="6">
        <f t="shared" si="273"/>
        <v>470</v>
      </c>
      <c r="J610" s="6">
        <f t="shared" si="273"/>
        <v>0</v>
      </c>
      <c r="K610" s="6">
        <f t="shared" si="273"/>
        <v>470</v>
      </c>
      <c r="L610" s="6">
        <f t="shared" si="273"/>
        <v>470</v>
      </c>
      <c r="M610" s="6">
        <f t="shared" si="273"/>
        <v>0</v>
      </c>
      <c r="N610" s="6">
        <f t="shared" si="273"/>
        <v>470</v>
      </c>
    </row>
    <row r="611" spans="1:14" ht="15.75" outlineLevel="7">
      <c r="A611" s="44" t="s">
        <v>939</v>
      </c>
      <c r="B611" s="44" t="s">
        <v>859</v>
      </c>
      <c r="C611" s="44" t="s">
        <v>673</v>
      </c>
      <c r="D611" s="44" t="s">
        <v>394</v>
      </c>
      <c r="E611" s="11" t="s">
        <v>395</v>
      </c>
      <c r="F611" s="7">
        <v>470</v>
      </c>
      <c r="G611" s="7"/>
      <c r="H611" s="7">
        <f>SUM(F611:G611)</f>
        <v>470</v>
      </c>
      <c r="I611" s="7">
        <v>470</v>
      </c>
      <c r="J611" s="7"/>
      <c r="K611" s="7">
        <f>SUM(I611:J611)</f>
        <v>470</v>
      </c>
      <c r="L611" s="7">
        <v>470</v>
      </c>
      <c r="M611" s="7"/>
      <c r="N611" s="7">
        <f>SUM(L611:M611)</f>
        <v>470</v>
      </c>
    </row>
    <row r="612" spans="1:14" ht="31.5" outlineLevel="5">
      <c r="A612" s="43" t="s">
        <v>939</v>
      </c>
      <c r="B612" s="43" t="s">
        <v>859</v>
      </c>
      <c r="C612" s="43" t="s">
        <v>675</v>
      </c>
      <c r="D612" s="43"/>
      <c r="E612" s="10" t="s">
        <v>798</v>
      </c>
      <c r="F612" s="6">
        <f t="shared" ref="F612:N614" si="274">F613</f>
        <v>4259.5392000000002</v>
      </c>
      <c r="G612" s="6">
        <f t="shared" si="274"/>
        <v>0</v>
      </c>
      <c r="H612" s="6">
        <f t="shared" si="274"/>
        <v>4259.5392000000002</v>
      </c>
      <c r="I612" s="6"/>
      <c r="J612" s="6">
        <f t="shared" si="274"/>
        <v>0</v>
      </c>
      <c r="K612" s="6">
        <f t="shared" si="274"/>
        <v>0</v>
      </c>
      <c r="L612" s="6"/>
      <c r="M612" s="6">
        <f t="shared" si="274"/>
        <v>0</v>
      </c>
      <c r="N612" s="6">
        <f t="shared" si="274"/>
        <v>0</v>
      </c>
    </row>
    <row r="613" spans="1:14" ht="15.75" outlineLevel="7">
      <c r="A613" s="44" t="s">
        <v>939</v>
      </c>
      <c r="B613" s="44" t="s">
        <v>859</v>
      </c>
      <c r="C613" s="44" t="s">
        <v>675</v>
      </c>
      <c r="D613" s="44" t="s">
        <v>394</v>
      </c>
      <c r="E613" s="11" t="s">
        <v>395</v>
      </c>
      <c r="F613" s="7">
        <v>4259.5392000000002</v>
      </c>
      <c r="G613" s="7"/>
      <c r="H613" s="7">
        <f>SUM(F613:G613)</f>
        <v>4259.5392000000002</v>
      </c>
      <c r="I613" s="7"/>
      <c r="J613" s="7"/>
      <c r="K613" s="7">
        <f>SUM(I613:J613)</f>
        <v>0</v>
      </c>
      <c r="L613" s="7"/>
      <c r="M613" s="7"/>
      <c r="N613" s="7">
        <f>SUM(L613:M613)</f>
        <v>0</v>
      </c>
    </row>
    <row r="614" spans="1:14" ht="31.5" outlineLevel="5">
      <c r="A614" s="43" t="s">
        <v>939</v>
      </c>
      <c r="B614" s="43" t="s">
        <v>859</v>
      </c>
      <c r="C614" s="43" t="s">
        <v>675</v>
      </c>
      <c r="D614" s="43"/>
      <c r="E614" s="10" t="s">
        <v>111</v>
      </c>
      <c r="F614" s="6">
        <f t="shared" si="274"/>
        <v>13488.540800000001</v>
      </c>
      <c r="G614" s="6">
        <f t="shared" si="274"/>
        <v>0</v>
      </c>
      <c r="H614" s="6">
        <f t="shared" si="274"/>
        <v>13488.540800000001</v>
      </c>
      <c r="I614" s="6"/>
      <c r="J614" s="6">
        <f t="shared" si="274"/>
        <v>0</v>
      </c>
      <c r="K614" s="6">
        <f t="shared" si="274"/>
        <v>0</v>
      </c>
      <c r="L614" s="6"/>
      <c r="M614" s="6">
        <f t="shared" si="274"/>
        <v>0</v>
      </c>
      <c r="N614" s="6">
        <f t="shared" si="274"/>
        <v>0</v>
      </c>
    </row>
    <row r="615" spans="1:14" ht="15.75" outlineLevel="7">
      <c r="A615" s="44" t="s">
        <v>939</v>
      </c>
      <c r="B615" s="44" t="s">
        <v>859</v>
      </c>
      <c r="C615" s="44" t="s">
        <v>675</v>
      </c>
      <c r="D615" s="44" t="s">
        <v>394</v>
      </c>
      <c r="E615" s="11" t="s">
        <v>395</v>
      </c>
      <c r="F615" s="7">
        <v>13488.540800000001</v>
      </c>
      <c r="G615" s="7"/>
      <c r="H615" s="7">
        <f>SUM(F615:G615)</f>
        <v>13488.540800000001</v>
      </c>
      <c r="I615" s="7"/>
      <c r="J615" s="7"/>
      <c r="K615" s="7">
        <f>SUM(I615:J615)</f>
        <v>0</v>
      </c>
      <c r="L615" s="7"/>
      <c r="M615" s="7"/>
      <c r="N615" s="7">
        <f>SUM(L615:M615)</f>
        <v>0</v>
      </c>
    </row>
    <row r="616" spans="1:14" ht="31.5" outlineLevel="3">
      <c r="A616" s="43" t="s">
        <v>939</v>
      </c>
      <c r="B616" s="43" t="s">
        <v>859</v>
      </c>
      <c r="C616" s="43" t="s">
        <v>661</v>
      </c>
      <c r="D616" s="43"/>
      <c r="E616" s="10" t="s">
        <v>662</v>
      </c>
      <c r="F616" s="6">
        <f t="shared" ref="F616:N618" si="275">F617</f>
        <v>8710.4</v>
      </c>
      <c r="G616" s="6">
        <f t="shared" si="275"/>
        <v>0</v>
      </c>
      <c r="H616" s="6">
        <f t="shared" si="275"/>
        <v>8710.4</v>
      </c>
      <c r="I616" s="6">
        <f>I617</f>
        <v>8710.4</v>
      </c>
      <c r="J616" s="6">
        <f t="shared" si="275"/>
        <v>0</v>
      </c>
      <c r="K616" s="6">
        <f t="shared" si="275"/>
        <v>8710.4</v>
      </c>
      <c r="L616" s="6">
        <f>L617</f>
        <v>8710.4</v>
      </c>
      <c r="M616" s="6">
        <f t="shared" si="275"/>
        <v>0</v>
      </c>
      <c r="N616" s="6">
        <f t="shared" si="275"/>
        <v>8710.4</v>
      </c>
    </row>
    <row r="617" spans="1:14" ht="31.5" outlineLevel="4">
      <c r="A617" s="43" t="s">
        <v>939</v>
      </c>
      <c r="B617" s="43" t="s">
        <v>859</v>
      </c>
      <c r="C617" s="43" t="s">
        <v>663</v>
      </c>
      <c r="D617" s="43"/>
      <c r="E617" s="10" t="s">
        <v>422</v>
      </c>
      <c r="F617" s="6">
        <f t="shared" si="275"/>
        <v>8710.4</v>
      </c>
      <c r="G617" s="6">
        <f t="shared" si="275"/>
        <v>0</v>
      </c>
      <c r="H617" s="6">
        <f t="shared" si="275"/>
        <v>8710.4</v>
      </c>
      <c r="I617" s="6">
        <f>I618</f>
        <v>8710.4</v>
      </c>
      <c r="J617" s="6">
        <f t="shared" si="275"/>
        <v>0</v>
      </c>
      <c r="K617" s="6">
        <f t="shared" si="275"/>
        <v>8710.4</v>
      </c>
      <c r="L617" s="6">
        <f>L618</f>
        <v>8710.4</v>
      </c>
      <c r="M617" s="6">
        <f t="shared" si="275"/>
        <v>0</v>
      </c>
      <c r="N617" s="6">
        <f t="shared" si="275"/>
        <v>8710.4</v>
      </c>
    </row>
    <row r="618" spans="1:14" ht="15.75" outlineLevel="5">
      <c r="A618" s="43" t="s">
        <v>939</v>
      </c>
      <c r="B618" s="43" t="s">
        <v>859</v>
      </c>
      <c r="C618" s="43" t="s">
        <v>676</v>
      </c>
      <c r="D618" s="43"/>
      <c r="E618" s="10" t="s">
        <v>677</v>
      </c>
      <c r="F618" s="6">
        <f t="shared" si="275"/>
        <v>8710.4</v>
      </c>
      <c r="G618" s="6">
        <f t="shared" si="275"/>
        <v>0</v>
      </c>
      <c r="H618" s="6">
        <f t="shared" si="275"/>
        <v>8710.4</v>
      </c>
      <c r="I618" s="6">
        <f>I619</f>
        <v>8710.4</v>
      </c>
      <c r="J618" s="6">
        <f t="shared" si="275"/>
        <v>0</v>
      </c>
      <c r="K618" s="6">
        <f t="shared" si="275"/>
        <v>8710.4</v>
      </c>
      <c r="L618" s="6">
        <f>L619</f>
        <v>8710.4</v>
      </c>
      <c r="M618" s="6">
        <f t="shared" si="275"/>
        <v>0</v>
      </c>
      <c r="N618" s="6">
        <f t="shared" si="275"/>
        <v>8710.4</v>
      </c>
    </row>
    <row r="619" spans="1:14" ht="15.75" outlineLevel="7">
      <c r="A619" s="44" t="s">
        <v>939</v>
      </c>
      <c r="B619" s="44" t="s">
        <v>859</v>
      </c>
      <c r="C619" s="44" t="s">
        <v>676</v>
      </c>
      <c r="D619" s="44" t="s">
        <v>394</v>
      </c>
      <c r="E619" s="11" t="s">
        <v>395</v>
      </c>
      <c r="F619" s="7">
        <v>8710.4</v>
      </c>
      <c r="G619" s="7"/>
      <c r="H619" s="7">
        <f>SUM(F619:G619)</f>
        <v>8710.4</v>
      </c>
      <c r="I619" s="7">
        <v>8710.4</v>
      </c>
      <c r="J619" s="7"/>
      <c r="K619" s="7">
        <f>SUM(I619:J619)</f>
        <v>8710.4</v>
      </c>
      <c r="L619" s="7">
        <v>8710.4</v>
      </c>
      <c r="M619" s="7"/>
      <c r="N619" s="7">
        <f>SUM(L619:M619)</f>
        <v>8710.4</v>
      </c>
    </row>
    <row r="620" spans="1:14" ht="31.5" outlineLevel="7">
      <c r="A620" s="43" t="s">
        <v>939</v>
      </c>
      <c r="B620" s="43" t="s">
        <v>859</v>
      </c>
      <c r="C620" s="43" t="s">
        <v>417</v>
      </c>
      <c r="D620" s="43"/>
      <c r="E620" s="10" t="s">
        <v>418</v>
      </c>
      <c r="F620" s="6">
        <f t="shared" ref="F620:N622" si="276">F621</f>
        <v>129.5</v>
      </c>
      <c r="G620" s="6">
        <f t="shared" si="276"/>
        <v>0</v>
      </c>
      <c r="H620" s="6">
        <f t="shared" si="276"/>
        <v>129.5</v>
      </c>
      <c r="I620" s="6">
        <f>I621</f>
        <v>129.5</v>
      </c>
      <c r="J620" s="6">
        <f t="shared" si="276"/>
        <v>0</v>
      </c>
      <c r="K620" s="6">
        <f t="shared" si="276"/>
        <v>129.5</v>
      </c>
      <c r="L620" s="6">
        <f>L621</f>
        <v>129.5</v>
      </c>
      <c r="M620" s="6">
        <f t="shared" si="276"/>
        <v>0</v>
      </c>
      <c r="N620" s="6">
        <f t="shared" si="276"/>
        <v>129.5</v>
      </c>
    </row>
    <row r="621" spans="1:14" ht="15.75" outlineLevel="7">
      <c r="A621" s="43" t="s">
        <v>939</v>
      </c>
      <c r="B621" s="43" t="s">
        <v>859</v>
      </c>
      <c r="C621" s="43" t="s">
        <v>458</v>
      </c>
      <c r="D621" s="43"/>
      <c r="E621" s="10" t="s">
        <v>459</v>
      </c>
      <c r="F621" s="6">
        <f t="shared" si="276"/>
        <v>129.5</v>
      </c>
      <c r="G621" s="6">
        <f t="shared" si="276"/>
        <v>0</v>
      </c>
      <c r="H621" s="6">
        <f t="shared" si="276"/>
        <v>129.5</v>
      </c>
      <c r="I621" s="6">
        <f>I622</f>
        <v>129.5</v>
      </c>
      <c r="J621" s="6">
        <f t="shared" si="276"/>
        <v>0</v>
      </c>
      <c r="K621" s="6">
        <f t="shared" si="276"/>
        <v>129.5</v>
      </c>
      <c r="L621" s="6">
        <f>L622</f>
        <v>129.5</v>
      </c>
      <c r="M621" s="6">
        <f t="shared" si="276"/>
        <v>0</v>
      </c>
      <c r="N621" s="6">
        <f t="shared" si="276"/>
        <v>129.5</v>
      </c>
    </row>
    <row r="622" spans="1:14" ht="30" customHeight="1" outlineLevel="7">
      <c r="A622" s="43" t="s">
        <v>939</v>
      </c>
      <c r="B622" s="43" t="s">
        <v>859</v>
      </c>
      <c r="C622" s="43" t="s">
        <v>460</v>
      </c>
      <c r="D622" s="43"/>
      <c r="E622" s="10" t="s">
        <v>461</v>
      </c>
      <c r="F622" s="6">
        <f t="shared" si="276"/>
        <v>129.5</v>
      </c>
      <c r="G622" s="6">
        <f t="shared" si="276"/>
        <v>0</v>
      </c>
      <c r="H622" s="6">
        <f t="shared" si="276"/>
        <v>129.5</v>
      </c>
      <c r="I622" s="6">
        <f>I623</f>
        <v>129.5</v>
      </c>
      <c r="J622" s="6">
        <f t="shared" si="276"/>
        <v>0</v>
      </c>
      <c r="K622" s="6">
        <f t="shared" si="276"/>
        <v>129.5</v>
      </c>
      <c r="L622" s="6">
        <f>L623</f>
        <v>129.5</v>
      </c>
      <c r="M622" s="6">
        <f t="shared" si="276"/>
        <v>0</v>
      </c>
      <c r="N622" s="6">
        <f t="shared" si="276"/>
        <v>129.5</v>
      </c>
    </row>
    <row r="623" spans="1:14" ht="15.75" outlineLevel="7">
      <c r="A623" s="43" t="s">
        <v>939</v>
      </c>
      <c r="B623" s="43" t="s">
        <v>859</v>
      </c>
      <c r="C623" s="43" t="s">
        <v>462</v>
      </c>
      <c r="D623" s="43"/>
      <c r="E623" s="10" t="s">
        <v>463</v>
      </c>
      <c r="F623" s="6">
        <f t="shared" ref="F623:N623" si="277">F625+F624</f>
        <v>129.5</v>
      </c>
      <c r="G623" s="6">
        <f t="shared" si="277"/>
        <v>0</v>
      </c>
      <c r="H623" s="6">
        <f t="shared" si="277"/>
        <v>129.5</v>
      </c>
      <c r="I623" s="6">
        <f t="shared" si="277"/>
        <v>129.5</v>
      </c>
      <c r="J623" s="6">
        <f t="shared" si="277"/>
        <v>0</v>
      </c>
      <c r="K623" s="6">
        <f t="shared" si="277"/>
        <v>129.5</v>
      </c>
      <c r="L623" s="6">
        <f t="shared" si="277"/>
        <v>129.5</v>
      </c>
      <c r="M623" s="6">
        <f t="shared" si="277"/>
        <v>0</v>
      </c>
      <c r="N623" s="6">
        <f t="shared" si="277"/>
        <v>129.5</v>
      </c>
    </row>
    <row r="624" spans="1:14" ht="47.25" outlineLevel="7">
      <c r="A624" s="44" t="s">
        <v>939</v>
      </c>
      <c r="B624" s="44" t="s">
        <v>859</v>
      </c>
      <c r="C624" s="44" t="s">
        <v>462</v>
      </c>
      <c r="D624" s="44" t="s">
        <v>391</v>
      </c>
      <c r="E624" s="11" t="s">
        <v>392</v>
      </c>
      <c r="F624" s="7">
        <v>11.3</v>
      </c>
      <c r="G624" s="7"/>
      <c r="H624" s="7">
        <f>SUM(F624:G624)</f>
        <v>11.3</v>
      </c>
      <c r="I624" s="7">
        <v>11.3</v>
      </c>
      <c r="J624" s="7"/>
      <c r="K624" s="7">
        <f>SUM(I624:J624)</f>
        <v>11.3</v>
      </c>
      <c r="L624" s="7">
        <v>11.3</v>
      </c>
      <c r="M624" s="7"/>
      <c r="N624" s="7">
        <f>SUM(L624:M624)</f>
        <v>11.3</v>
      </c>
    </row>
    <row r="625" spans="1:14" ht="15.75" outlineLevel="7">
      <c r="A625" s="44" t="s">
        <v>939</v>
      </c>
      <c r="B625" s="44" t="s">
        <v>859</v>
      </c>
      <c r="C625" s="44" t="s">
        <v>462</v>
      </c>
      <c r="D625" s="44" t="s">
        <v>394</v>
      </c>
      <c r="E625" s="11" t="s">
        <v>395</v>
      </c>
      <c r="F625" s="7">
        <v>118.2</v>
      </c>
      <c r="G625" s="7"/>
      <c r="H625" s="7">
        <f>SUM(F625:G625)</f>
        <v>118.2</v>
      </c>
      <c r="I625" s="7">
        <v>118.2</v>
      </c>
      <c r="J625" s="7"/>
      <c r="K625" s="7">
        <f>SUM(I625:J625)</f>
        <v>118.2</v>
      </c>
      <c r="L625" s="7">
        <v>118.2</v>
      </c>
      <c r="M625" s="7"/>
      <c r="N625" s="7">
        <f>SUM(L625:M625)</f>
        <v>118.2</v>
      </c>
    </row>
    <row r="626" spans="1:14" ht="15.75" outlineLevel="7">
      <c r="A626" s="43" t="s">
        <v>939</v>
      </c>
      <c r="B626" s="43" t="s">
        <v>861</v>
      </c>
      <c r="C626" s="44"/>
      <c r="D626" s="44"/>
      <c r="E626" s="51" t="s">
        <v>862</v>
      </c>
      <c r="F626" s="6">
        <f t="shared" ref="F626:N631" si="278">F627</f>
        <v>10.199999999999999</v>
      </c>
      <c r="G626" s="6">
        <f t="shared" si="278"/>
        <v>0</v>
      </c>
      <c r="H626" s="6">
        <f t="shared" si="278"/>
        <v>10.199999999999999</v>
      </c>
      <c r="I626" s="6">
        <f t="shared" si="278"/>
        <v>10.199999999999999</v>
      </c>
      <c r="J626" s="6">
        <f t="shared" si="278"/>
        <v>0</v>
      </c>
      <c r="K626" s="6">
        <f t="shared" si="278"/>
        <v>10.199999999999999</v>
      </c>
      <c r="L626" s="6">
        <f t="shared" ref="L626:L631" si="279">L627</f>
        <v>10.199999999999999</v>
      </c>
      <c r="M626" s="6">
        <f t="shared" si="278"/>
        <v>0</v>
      </c>
      <c r="N626" s="6">
        <f t="shared" si="278"/>
        <v>10.199999999999999</v>
      </c>
    </row>
    <row r="627" spans="1:14" ht="15.75" outlineLevel="7">
      <c r="A627" s="43" t="s">
        <v>939</v>
      </c>
      <c r="B627" s="43" t="s">
        <v>863</v>
      </c>
      <c r="C627" s="43"/>
      <c r="D627" s="43"/>
      <c r="E627" s="10" t="s">
        <v>864</v>
      </c>
      <c r="F627" s="6">
        <f t="shared" si="278"/>
        <v>10.199999999999999</v>
      </c>
      <c r="G627" s="6">
        <f t="shared" si="278"/>
        <v>0</v>
      </c>
      <c r="H627" s="6">
        <f t="shared" si="278"/>
        <v>10.199999999999999</v>
      </c>
      <c r="I627" s="6">
        <f t="shared" si="278"/>
        <v>10.199999999999999</v>
      </c>
      <c r="J627" s="6">
        <f t="shared" si="278"/>
        <v>0</v>
      </c>
      <c r="K627" s="6">
        <f t="shared" si="278"/>
        <v>10.199999999999999</v>
      </c>
      <c r="L627" s="6">
        <f t="shared" si="279"/>
        <v>10.199999999999999</v>
      </c>
      <c r="M627" s="6">
        <f t="shared" si="278"/>
        <v>0</v>
      </c>
      <c r="N627" s="6">
        <f t="shared" si="278"/>
        <v>10.199999999999999</v>
      </c>
    </row>
    <row r="628" spans="1:14" ht="31.5" outlineLevel="7">
      <c r="A628" s="43" t="s">
        <v>939</v>
      </c>
      <c r="B628" s="43" t="s">
        <v>863</v>
      </c>
      <c r="C628" s="43" t="s">
        <v>417</v>
      </c>
      <c r="D628" s="43"/>
      <c r="E628" s="10" t="s">
        <v>418</v>
      </c>
      <c r="F628" s="6">
        <f t="shared" si="278"/>
        <v>10.199999999999999</v>
      </c>
      <c r="G628" s="6">
        <f t="shared" si="278"/>
        <v>0</v>
      </c>
      <c r="H628" s="6">
        <f t="shared" si="278"/>
        <v>10.199999999999999</v>
      </c>
      <c r="I628" s="6">
        <f t="shared" si="278"/>
        <v>10.199999999999999</v>
      </c>
      <c r="J628" s="6">
        <f t="shared" si="278"/>
        <v>0</v>
      </c>
      <c r="K628" s="6">
        <f t="shared" si="278"/>
        <v>10.199999999999999</v>
      </c>
      <c r="L628" s="6">
        <f t="shared" si="279"/>
        <v>10.199999999999999</v>
      </c>
      <c r="M628" s="6">
        <f t="shared" si="278"/>
        <v>0</v>
      </c>
      <c r="N628" s="6">
        <f t="shared" si="278"/>
        <v>10.199999999999999</v>
      </c>
    </row>
    <row r="629" spans="1:14" ht="15.75" outlineLevel="7">
      <c r="A629" s="43" t="s">
        <v>939</v>
      </c>
      <c r="B629" s="43" t="s">
        <v>863</v>
      </c>
      <c r="C629" s="43" t="s">
        <v>458</v>
      </c>
      <c r="D629" s="43"/>
      <c r="E629" s="10" t="s">
        <v>459</v>
      </c>
      <c r="F629" s="6">
        <f t="shared" si="278"/>
        <v>10.199999999999999</v>
      </c>
      <c r="G629" s="6">
        <f t="shared" si="278"/>
        <v>0</v>
      </c>
      <c r="H629" s="6">
        <f t="shared" si="278"/>
        <v>10.199999999999999</v>
      </c>
      <c r="I629" s="6">
        <f t="shared" si="278"/>
        <v>10.199999999999999</v>
      </c>
      <c r="J629" s="6">
        <f t="shared" si="278"/>
        <v>0</v>
      </c>
      <c r="K629" s="6">
        <f t="shared" si="278"/>
        <v>10.199999999999999</v>
      </c>
      <c r="L629" s="6">
        <f t="shared" si="279"/>
        <v>10.199999999999999</v>
      </c>
      <c r="M629" s="6">
        <f t="shared" si="278"/>
        <v>0</v>
      </c>
      <c r="N629" s="6">
        <f t="shared" si="278"/>
        <v>10.199999999999999</v>
      </c>
    </row>
    <row r="630" spans="1:14" ht="30" customHeight="1" outlineLevel="7">
      <c r="A630" s="43" t="s">
        <v>939</v>
      </c>
      <c r="B630" s="43" t="s">
        <v>863</v>
      </c>
      <c r="C630" s="43" t="s">
        <v>460</v>
      </c>
      <c r="D630" s="43"/>
      <c r="E630" s="10" t="s">
        <v>461</v>
      </c>
      <c r="F630" s="6">
        <f t="shared" si="278"/>
        <v>10.199999999999999</v>
      </c>
      <c r="G630" s="6">
        <f t="shared" si="278"/>
        <v>0</v>
      </c>
      <c r="H630" s="6">
        <f t="shared" si="278"/>
        <v>10.199999999999999</v>
      </c>
      <c r="I630" s="6">
        <f t="shared" si="278"/>
        <v>10.199999999999999</v>
      </c>
      <c r="J630" s="6">
        <f t="shared" si="278"/>
        <v>0</v>
      </c>
      <c r="K630" s="6">
        <f t="shared" si="278"/>
        <v>10.199999999999999</v>
      </c>
      <c r="L630" s="6">
        <f t="shared" si="279"/>
        <v>10.199999999999999</v>
      </c>
      <c r="M630" s="6">
        <f t="shared" si="278"/>
        <v>0</v>
      </c>
      <c r="N630" s="6">
        <f t="shared" si="278"/>
        <v>10.199999999999999</v>
      </c>
    </row>
    <row r="631" spans="1:14" ht="15.75" outlineLevel="7">
      <c r="A631" s="43" t="s">
        <v>939</v>
      </c>
      <c r="B631" s="43" t="s">
        <v>863</v>
      </c>
      <c r="C631" s="43" t="s">
        <v>462</v>
      </c>
      <c r="D631" s="43"/>
      <c r="E631" s="10" t="s">
        <v>463</v>
      </c>
      <c r="F631" s="6">
        <f t="shared" si="278"/>
        <v>10.199999999999999</v>
      </c>
      <c r="G631" s="6">
        <f t="shared" si="278"/>
        <v>0</v>
      </c>
      <c r="H631" s="6">
        <f t="shared" si="278"/>
        <v>10.199999999999999</v>
      </c>
      <c r="I631" s="6">
        <f t="shared" si="278"/>
        <v>10.199999999999999</v>
      </c>
      <c r="J631" s="6">
        <f t="shared" si="278"/>
        <v>0</v>
      </c>
      <c r="K631" s="6">
        <f t="shared" si="278"/>
        <v>10.199999999999999</v>
      </c>
      <c r="L631" s="6">
        <f t="shared" si="279"/>
        <v>10.199999999999999</v>
      </c>
      <c r="M631" s="6">
        <f t="shared" si="278"/>
        <v>0</v>
      </c>
      <c r="N631" s="6">
        <f t="shared" si="278"/>
        <v>10.199999999999999</v>
      </c>
    </row>
    <row r="632" spans="1:14" ht="15.75" outlineLevel="7">
      <c r="A632" s="44" t="s">
        <v>939</v>
      </c>
      <c r="B632" s="44" t="s">
        <v>863</v>
      </c>
      <c r="C632" s="44" t="s">
        <v>462</v>
      </c>
      <c r="D632" s="44" t="s">
        <v>394</v>
      </c>
      <c r="E632" s="11" t="s">
        <v>395</v>
      </c>
      <c r="F632" s="7">
        <v>10.199999999999999</v>
      </c>
      <c r="G632" s="7"/>
      <c r="H632" s="7">
        <f>SUM(F632:G632)</f>
        <v>10.199999999999999</v>
      </c>
      <c r="I632" s="7">
        <v>10.199999999999999</v>
      </c>
      <c r="J632" s="7"/>
      <c r="K632" s="7">
        <f>SUM(I632:J632)</f>
        <v>10.199999999999999</v>
      </c>
      <c r="L632" s="7">
        <v>10.199999999999999</v>
      </c>
      <c r="M632" s="7"/>
      <c r="N632" s="7">
        <f>SUM(L632:M632)</f>
        <v>10.199999999999999</v>
      </c>
    </row>
    <row r="633" spans="1:14" ht="15.75" outlineLevel="7">
      <c r="A633" s="43" t="s">
        <v>939</v>
      </c>
      <c r="B633" s="43" t="s">
        <v>923</v>
      </c>
      <c r="C633" s="44"/>
      <c r="D633" s="44"/>
      <c r="E633" s="51" t="s">
        <v>924</v>
      </c>
      <c r="F633" s="6">
        <f t="shared" ref="F633:N638" si="280">F634</f>
        <v>7000</v>
      </c>
      <c r="G633" s="6">
        <f t="shared" si="280"/>
        <v>0</v>
      </c>
      <c r="H633" s="6">
        <f t="shared" si="280"/>
        <v>7000</v>
      </c>
      <c r="I633" s="6">
        <f t="shared" ref="I633:I638" si="281">I634</f>
        <v>1000</v>
      </c>
      <c r="J633" s="6">
        <f t="shared" si="280"/>
        <v>0</v>
      </c>
      <c r="K633" s="6">
        <f t="shared" si="280"/>
        <v>1000</v>
      </c>
      <c r="L633" s="6">
        <f t="shared" ref="L633:L638" si="282">L634</f>
        <v>1000</v>
      </c>
      <c r="M633" s="6">
        <f t="shared" si="280"/>
        <v>0</v>
      </c>
      <c r="N633" s="6">
        <f t="shared" si="280"/>
        <v>1000</v>
      </c>
    </row>
    <row r="634" spans="1:14" ht="15.75" outlineLevel="7">
      <c r="A634" s="43" t="s">
        <v>939</v>
      </c>
      <c r="B634" s="43" t="s">
        <v>927</v>
      </c>
      <c r="C634" s="43"/>
      <c r="D634" s="43"/>
      <c r="E634" s="10" t="s">
        <v>928</v>
      </c>
      <c r="F634" s="6">
        <f t="shared" si="280"/>
        <v>7000</v>
      </c>
      <c r="G634" s="6">
        <f t="shared" si="280"/>
        <v>0</v>
      </c>
      <c r="H634" s="6">
        <f t="shared" si="280"/>
        <v>7000</v>
      </c>
      <c r="I634" s="6">
        <f t="shared" si="281"/>
        <v>1000</v>
      </c>
      <c r="J634" s="6">
        <f t="shared" si="280"/>
        <v>0</v>
      </c>
      <c r="K634" s="6">
        <f t="shared" si="280"/>
        <v>1000</v>
      </c>
      <c r="L634" s="6">
        <f t="shared" si="282"/>
        <v>1000</v>
      </c>
      <c r="M634" s="6">
        <f t="shared" si="280"/>
        <v>0</v>
      </c>
      <c r="N634" s="6">
        <f t="shared" si="280"/>
        <v>1000</v>
      </c>
    </row>
    <row r="635" spans="1:14" ht="31.5" outlineLevel="2">
      <c r="A635" s="43" t="s">
        <v>939</v>
      </c>
      <c r="B635" s="43" t="s">
        <v>927</v>
      </c>
      <c r="C635" s="43" t="s">
        <v>409</v>
      </c>
      <c r="D635" s="43"/>
      <c r="E635" s="10" t="s">
        <v>410</v>
      </c>
      <c r="F635" s="6">
        <f t="shared" si="280"/>
        <v>7000</v>
      </c>
      <c r="G635" s="6">
        <f t="shared" si="280"/>
        <v>0</v>
      </c>
      <c r="H635" s="6">
        <f t="shared" si="280"/>
        <v>7000</v>
      </c>
      <c r="I635" s="6">
        <f t="shared" si="281"/>
        <v>1000</v>
      </c>
      <c r="J635" s="6">
        <f t="shared" si="280"/>
        <v>0</v>
      </c>
      <c r="K635" s="6">
        <f t="shared" si="280"/>
        <v>1000</v>
      </c>
      <c r="L635" s="6">
        <f t="shared" si="282"/>
        <v>1000</v>
      </c>
      <c r="M635" s="6">
        <f t="shared" si="280"/>
        <v>0</v>
      </c>
      <c r="N635" s="6">
        <f t="shared" si="280"/>
        <v>1000</v>
      </c>
    </row>
    <row r="636" spans="1:14" ht="31.5" outlineLevel="3">
      <c r="A636" s="43" t="s">
        <v>939</v>
      </c>
      <c r="B636" s="43" t="s">
        <v>927</v>
      </c>
      <c r="C636" s="43" t="s">
        <v>411</v>
      </c>
      <c r="D636" s="43"/>
      <c r="E636" s="10" t="s">
        <v>412</v>
      </c>
      <c r="F636" s="6">
        <f t="shared" si="280"/>
        <v>7000</v>
      </c>
      <c r="G636" s="6">
        <f t="shared" si="280"/>
        <v>0</v>
      </c>
      <c r="H636" s="6">
        <f t="shared" si="280"/>
        <v>7000</v>
      </c>
      <c r="I636" s="6">
        <f t="shared" si="281"/>
        <v>1000</v>
      </c>
      <c r="J636" s="6">
        <f t="shared" si="280"/>
        <v>0</v>
      </c>
      <c r="K636" s="6">
        <f t="shared" si="280"/>
        <v>1000</v>
      </c>
      <c r="L636" s="6">
        <f t="shared" si="282"/>
        <v>1000</v>
      </c>
      <c r="M636" s="6">
        <f t="shared" si="280"/>
        <v>0</v>
      </c>
      <c r="N636" s="6">
        <f t="shared" si="280"/>
        <v>1000</v>
      </c>
    </row>
    <row r="637" spans="1:14" ht="21.75" customHeight="1" outlineLevel="4">
      <c r="A637" s="43" t="s">
        <v>939</v>
      </c>
      <c r="B637" s="43" t="s">
        <v>927</v>
      </c>
      <c r="C637" s="43" t="s">
        <v>635</v>
      </c>
      <c r="D637" s="43"/>
      <c r="E637" s="10" t="s">
        <v>636</v>
      </c>
      <c r="F637" s="6">
        <f t="shared" si="280"/>
        <v>7000</v>
      </c>
      <c r="G637" s="6">
        <f t="shared" si="280"/>
        <v>0</v>
      </c>
      <c r="H637" s="6">
        <f t="shared" si="280"/>
        <v>7000</v>
      </c>
      <c r="I637" s="6">
        <f t="shared" si="281"/>
        <v>1000</v>
      </c>
      <c r="J637" s="6">
        <f t="shared" si="280"/>
        <v>0</v>
      </c>
      <c r="K637" s="6">
        <f t="shared" si="280"/>
        <v>1000</v>
      </c>
      <c r="L637" s="6">
        <f t="shared" si="282"/>
        <v>1000</v>
      </c>
      <c r="M637" s="6">
        <f t="shared" si="280"/>
        <v>0</v>
      </c>
      <c r="N637" s="6">
        <f t="shared" si="280"/>
        <v>1000</v>
      </c>
    </row>
    <row r="638" spans="1:14" ht="47.25" outlineLevel="5">
      <c r="A638" s="43" t="s">
        <v>939</v>
      </c>
      <c r="B638" s="43" t="s">
        <v>927</v>
      </c>
      <c r="C638" s="43" t="s">
        <v>827</v>
      </c>
      <c r="D638" s="43"/>
      <c r="E638" s="10" t="s">
        <v>828</v>
      </c>
      <c r="F638" s="6">
        <f t="shared" si="280"/>
        <v>7000</v>
      </c>
      <c r="G638" s="6">
        <f t="shared" si="280"/>
        <v>0</v>
      </c>
      <c r="H638" s="6">
        <f t="shared" si="280"/>
        <v>7000</v>
      </c>
      <c r="I638" s="6">
        <f t="shared" si="281"/>
        <v>1000</v>
      </c>
      <c r="J638" s="6">
        <f t="shared" si="280"/>
        <v>0</v>
      </c>
      <c r="K638" s="6">
        <f t="shared" si="280"/>
        <v>1000</v>
      </c>
      <c r="L638" s="6">
        <f t="shared" si="282"/>
        <v>1000</v>
      </c>
      <c r="M638" s="6">
        <f t="shared" si="280"/>
        <v>0</v>
      </c>
      <c r="N638" s="6">
        <f t="shared" si="280"/>
        <v>1000</v>
      </c>
    </row>
    <row r="639" spans="1:14" ht="15.75" outlineLevel="7">
      <c r="A639" s="44" t="s">
        <v>939</v>
      </c>
      <c r="B639" s="44" t="s">
        <v>927</v>
      </c>
      <c r="C639" s="44" t="s">
        <v>827</v>
      </c>
      <c r="D639" s="44" t="s">
        <v>406</v>
      </c>
      <c r="E639" s="11" t="s">
        <v>407</v>
      </c>
      <c r="F639" s="7">
        <f>1000+6000</f>
        <v>7000</v>
      </c>
      <c r="G639" s="7"/>
      <c r="H639" s="7">
        <f>SUM(F639:G639)</f>
        <v>7000</v>
      </c>
      <c r="I639" s="7">
        <v>1000</v>
      </c>
      <c r="J639" s="7"/>
      <c r="K639" s="7">
        <f>SUM(I639:J639)</f>
        <v>1000</v>
      </c>
      <c r="L639" s="7">
        <v>1000</v>
      </c>
      <c r="M639" s="7"/>
      <c r="N639" s="7">
        <f>SUM(L639:M639)</f>
        <v>1000</v>
      </c>
    </row>
    <row r="640" spans="1:14" ht="15.75" outlineLevel="7">
      <c r="A640" s="44"/>
      <c r="B640" s="44"/>
      <c r="C640" s="44"/>
      <c r="D640" s="44"/>
      <c r="E640" s="11"/>
      <c r="F640" s="7"/>
      <c r="G640" s="7"/>
      <c r="H640" s="7"/>
      <c r="I640" s="7"/>
      <c r="J640" s="7"/>
      <c r="K640" s="7"/>
      <c r="L640" s="7"/>
      <c r="M640" s="7"/>
      <c r="N640" s="7"/>
    </row>
    <row r="641" spans="1:14" ht="15.75">
      <c r="A641" s="43" t="s">
        <v>941</v>
      </c>
      <c r="B641" s="43"/>
      <c r="C641" s="43"/>
      <c r="D641" s="43"/>
      <c r="E641" s="10" t="s">
        <v>942</v>
      </c>
      <c r="F641" s="6">
        <f t="shared" ref="F641:N641" si="283">F642+F650+F772+F788</f>
        <v>1879526.0876632431</v>
      </c>
      <c r="G641" s="6">
        <f t="shared" si="283"/>
        <v>0</v>
      </c>
      <c r="H641" s="6">
        <f t="shared" si="283"/>
        <v>1879526.0876632431</v>
      </c>
      <c r="I641" s="6">
        <f t="shared" si="283"/>
        <v>1883354.1540540541</v>
      </c>
      <c r="J641" s="6">
        <f t="shared" si="283"/>
        <v>0</v>
      </c>
      <c r="K641" s="6">
        <f t="shared" si="283"/>
        <v>1883354.1540540541</v>
      </c>
      <c r="L641" s="6">
        <f t="shared" si="283"/>
        <v>1874933.9648648652</v>
      </c>
      <c r="M641" s="6">
        <f t="shared" si="283"/>
        <v>0</v>
      </c>
      <c r="N641" s="6">
        <f t="shared" si="283"/>
        <v>1874933.9648648652</v>
      </c>
    </row>
    <row r="642" spans="1:14" ht="15.75">
      <c r="A642" s="43" t="s">
        <v>941</v>
      </c>
      <c r="B642" s="43" t="s">
        <v>855</v>
      </c>
      <c r="C642" s="43"/>
      <c r="D642" s="43"/>
      <c r="E642" s="51" t="s">
        <v>856</v>
      </c>
      <c r="F642" s="6">
        <f t="shared" ref="F642:N646" si="284">F643</f>
        <v>40.6</v>
      </c>
      <c r="G642" s="6">
        <f t="shared" si="284"/>
        <v>0</v>
      </c>
      <c r="H642" s="6">
        <f t="shared" si="284"/>
        <v>40.6</v>
      </c>
      <c r="I642" s="6">
        <f>I643</f>
        <v>40.6</v>
      </c>
      <c r="J642" s="6">
        <f t="shared" si="284"/>
        <v>0</v>
      </c>
      <c r="K642" s="6">
        <f t="shared" si="284"/>
        <v>40.6</v>
      </c>
      <c r="L642" s="6">
        <f>L643</f>
        <v>40.6</v>
      </c>
      <c r="M642" s="6">
        <f t="shared" si="284"/>
        <v>0</v>
      </c>
      <c r="N642" s="6">
        <f t="shared" si="284"/>
        <v>40.6</v>
      </c>
    </row>
    <row r="643" spans="1:14" ht="15.75" outlineLevel="1">
      <c r="A643" s="43" t="s">
        <v>941</v>
      </c>
      <c r="B643" s="43" t="s">
        <v>859</v>
      </c>
      <c r="C643" s="43"/>
      <c r="D643" s="43"/>
      <c r="E643" s="10" t="s">
        <v>860</v>
      </c>
      <c r="F643" s="6">
        <f t="shared" si="284"/>
        <v>40.6</v>
      </c>
      <c r="G643" s="6">
        <f t="shared" si="284"/>
        <v>0</v>
      </c>
      <c r="H643" s="6">
        <f t="shared" si="284"/>
        <v>40.6</v>
      </c>
      <c r="I643" s="6">
        <f>I644</f>
        <v>40.6</v>
      </c>
      <c r="J643" s="6">
        <f t="shared" si="284"/>
        <v>0</v>
      </c>
      <c r="K643" s="6">
        <f t="shared" si="284"/>
        <v>40.6</v>
      </c>
      <c r="L643" s="6">
        <f>L644</f>
        <v>40.6</v>
      </c>
      <c r="M643" s="6">
        <f t="shared" si="284"/>
        <v>0</v>
      </c>
      <c r="N643" s="6">
        <f t="shared" si="284"/>
        <v>40.6</v>
      </c>
    </row>
    <row r="644" spans="1:14" ht="31.5" outlineLevel="2">
      <c r="A644" s="43" t="s">
        <v>941</v>
      </c>
      <c r="B644" s="43" t="s">
        <v>859</v>
      </c>
      <c r="C644" s="43" t="s">
        <v>417</v>
      </c>
      <c r="D644" s="43"/>
      <c r="E644" s="10" t="s">
        <v>418</v>
      </c>
      <c r="F644" s="6">
        <f t="shared" si="284"/>
        <v>40.6</v>
      </c>
      <c r="G644" s="6">
        <f t="shared" si="284"/>
        <v>0</v>
      </c>
      <c r="H644" s="6">
        <f t="shared" si="284"/>
        <v>40.6</v>
      </c>
      <c r="I644" s="6">
        <f>I645</f>
        <v>40.6</v>
      </c>
      <c r="J644" s="6">
        <f t="shared" si="284"/>
        <v>0</v>
      </c>
      <c r="K644" s="6">
        <f t="shared" si="284"/>
        <v>40.6</v>
      </c>
      <c r="L644" s="6">
        <f>L645</f>
        <v>40.6</v>
      </c>
      <c r="M644" s="6">
        <f t="shared" si="284"/>
        <v>0</v>
      </c>
      <c r="N644" s="6">
        <f t="shared" si="284"/>
        <v>40.6</v>
      </c>
    </row>
    <row r="645" spans="1:14" ht="15.75" outlineLevel="3">
      <c r="A645" s="43" t="s">
        <v>941</v>
      </c>
      <c r="B645" s="43" t="s">
        <v>859</v>
      </c>
      <c r="C645" s="43" t="s">
        <v>458</v>
      </c>
      <c r="D645" s="43"/>
      <c r="E645" s="10" t="s">
        <v>459</v>
      </c>
      <c r="F645" s="6">
        <f t="shared" si="284"/>
        <v>40.6</v>
      </c>
      <c r="G645" s="6">
        <f t="shared" si="284"/>
        <v>0</v>
      </c>
      <c r="H645" s="6">
        <f t="shared" si="284"/>
        <v>40.6</v>
      </c>
      <c r="I645" s="6">
        <f>I646</f>
        <v>40.6</v>
      </c>
      <c r="J645" s="6">
        <f t="shared" si="284"/>
        <v>0</v>
      </c>
      <c r="K645" s="6">
        <f t="shared" si="284"/>
        <v>40.6</v>
      </c>
      <c r="L645" s="6">
        <f>L646</f>
        <v>40.6</v>
      </c>
      <c r="M645" s="6">
        <f t="shared" si="284"/>
        <v>0</v>
      </c>
      <c r="N645" s="6">
        <f t="shared" si="284"/>
        <v>40.6</v>
      </c>
    </row>
    <row r="646" spans="1:14" ht="32.25" customHeight="1" outlineLevel="4">
      <c r="A646" s="43" t="s">
        <v>941</v>
      </c>
      <c r="B646" s="43" t="s">
        <v>859</v>
      </c>
      <c r="C646" s="43" t="s">
        <v>460</v>
      </c>
      <c r="D646" s="43"/>
      <c r="E646" s="10" t="s">
        <v>461</v>
      </c>
      <c r="F646" s="6">
        <f t="shared" si="284"/>
        <v>40.6</v>
      </c>
      <c r="G646" s="6">
        <f t="shared" si="284"/>
        <v>0</v>
      </c>
      <c r="H646" s="6">
        <f t="shared" si="284"/>
        <v>40.6</v>
      </c>
      <c r="I646" s="6">
        <f>I647</f>
        <v>40.6</v>
      </c>
      <c r="J646" s="6">
        <f t="shared" si="284"/>
        <v>0</v>
      </c>
      <c r="K646" s="6">
        <f t="shared" si="284"/>
        <v>40.6</v>
      </c>
      <c r="L646" s="6">
        <f>L647</f>
        <v>40.6</v>
      </c>
      <c r="M646" s="6">
        <f t="shared" si="284"/>
        <v>0</v>
      </c>
      <c r="N646" s="6">
        <f t="shared" si="284"/>
        <v>40.6</v>
      </c>
    </row>
    <row r="647" spans="1:14" ht="15.75" outlineLevel="5">
      <c r="A647" s="43" t="s">
        <v>941</v>
      </c>
      <c r="B647" s="43" t="s">
        <v>859</v>
      </c>
      <c r="C647" s="43" t="s">
        <v>462</v>
      </c>
      <c r="D647" s="43"/>
      <c r="E647" s="10" t="s">
        <v>463</v>
      </c>
      <c r="F647" s="6">
        <f t="shared" ref="F647:N647" si="285">F649+F648</f>
        <v>40.6</v>
      </c>
      <c r="G647" s="6">
        <f t="shared" si="285"/>
        <v>0</v>
      </c>
      <c r="H647" s="6">
        <f t="shared" si="285"/>
        <v>40.6</v>
      </c>
      <c r="I647" s="6">
        <f t="shared" si="285"/>
        <v>40.6</v>
      </c>
      <c r="J647" s="6">
        <f t="shared" si="285"/>
        <v>0</v>
      </c>
      <c r="K647" s="6">
        <f t="shared" si="285"/>
        <v>40.6</v>
      </c>
      <c r="L647" s="6">
        <f t="shared" si="285"/>
        <v>40.6</v>
      </c>
      <c r="M647" s="6">
        <f t="shared" si="285"/>
        <v>0</v>
      </c>
      <c r="N647" s="6">
        <f t="shared" si="285"/>
        <v>40.6</v>
      </c>
    </row>
    <row r="648" spans="1:14" ht="47.25" outlineLevel="5">
      <c r="A648" s="44" t="s">
        <v>941</v>
      </c>
      <c r="B648" s="44" t="s">
        <v>859</v>
      </c>
      <c r="C648" s="44" t="s">
        <v>462</v>
      </c>
      <c r="D648" s="44" t="s">
        <v>391</v>
      </c>
      <c r="E648" s="11" t="s">
        <v>392</v>
      </c>
      <c r="F648" s="7">
        <v>5.2</v>
      </c>
      <c r="G648" s="7"/>
      <c r="H648" s="7">
        <f>SUM(F648:G648)</f>
        <v>5.2</v>
      </c>
      <c r="I648" s="7">
        <v>5.2</v>
      </c>
      <c r="J648" s="7"/>
      <c r="K648" s="7">
        <f>SUM(I648:J648)</f>
        <v>5.2</v>
      </c>
      <c r="L648" s="7">
        <v>5.2</v>
      </c>
      <c r="M648" s="7"/>
      <c r="N648" s="7">
        <f>SUM(L648:M648)</f>
        <v>5.2</v>
      </c>
    </row>
    <row r="649" spans="1:14" ht="15.75" outlineLevel="7">
      <c r="A649" s="44" t="s">
        <v>941</v>
      </c>
      <c r="B649" s="44" t="s">
        <v>859</v>
      </c>
      <c r="C649" s="44" t="s">
        <v>462</v>
      </c>
      <c r="D649" s="44" t="s">
        <v>394</v>
      </c>
      <c r="E649" s="11" t="s">
        <v>395</v>
      </c>
      <c r="F649" s="7">
        <v>35.4</v>
      </c>
      <c r="G649" s="7"/>
      <c r="H649" s="7">
        <f>SUM(F649:G649)</f>
        <v>35.4</v>
      </c>
      <c r="I649" s="7">
        <v>35.4</v>
      </c>
      <c r="J649" s="7"/>
      <c r="K649" s="7">
        <f>SUM(I649:J649)</f>
        <v>35.4</v>
      </c>
      <c r="L649" s="7">
        <v>35.4</v>
      </c>
      <c r="M649" s="7"/>
      <c r="N649" s="7">
        <f>SUM(L649:M649)</f>
        <v>35.4</v>
      </c>
    </row>
    <row r="650" spans="1:14" ht="15.75" outlineLevel="7">
      <c r="A650" s="43" t="s">
        <v>941</v>
      </c>
      <c r="B650" s="43" t="s">
        <v>861</v>
      </c>
      <c r="C650" s="44"/>
      <c r="D650" s="44"/>
      <c r="E650" s="51" t="s">
        <v>862</v>
      </c>
      <c r="F650" s="6">
        <f t="shared" ref="F650:N650" si="286">F651+F680+F715+F726+F732</f>
        <v>1856198.0432432431</v>
      </c>
      <c r="G650" s="6">
        <f t="shared" si="286"/>
        <v>0</v>
      </c>
      <c r="H650" s="6">
        <f t="shared" si="286"/>
        <v>1856198.0432432431</v>
      </c>
      <c r="I650" s="6">
        <f t="shared" si="286"/>
        <v>1862846.864054054</v>
      </c>
      <c r="J650" s="6">
        <f t="shared" si="286"/>
        <v>0</v>
      </c>
      <c r="K650" s="6">
        <f t="shared" si="286"/>
        <v>1862846.864054054</v>
      </c>
      <c r="L650" s="6">
        <f t="shared" si="286"/>
        <v>1854001.274864865</v>
      </c>
      <c r="M650" s="6">
        <f t="shared" si="286"/>
        <v>0</v>
      </c>
      <c r="N650" s="6">
        <f t="shared" si="286"/>
        <v>1854001.274864865</v>
      </c>
    </row>
    <row r="651" spans="1:14" ht="15.75" outlineLevel="1">
      <c r="A651" s="43" t="s">
        <v>941</v>
      </c>
      <c r="B651" s="43" t="s">
        <v>943</v>
      </c>
      <c r="C651" s="43"/>
      <c r="D651" s="43"/>
      <c r="E651" s="10" t="s">
        <v>944</v>
      </c>
      <c r="F651" s="6">
        <f t="shared" ref="F651:N651" si="287">F652+F673</f>
        <v>741545.90999999992</v>
      </c>
      <c r="G651" s="6">
        <f t="shared" si="287"/>
        <v>0</v>
      </c>
      <c r="H651" s="6">
        <f t="shared" si="287"/>
        <v>741545.90999999992</v>
      </c>
      <c r="I651" s="6">
        <f t="shared" si="287"/>
        <v>741904.71</v>
      </c>
      <c r="J651" s="6">
        <f t="shared" si="287"/>
        <v>0</v>
      </c>
      <c r="K651" s="6">
        <f t="shared" si="287"/>
        <v>741904.71</v>
      </c>
      <c r="L651" s="6">
        <f t="shared" si="287"/>
        <v>734375.41</v>
      </c>
      <c r="M651" s="6">
        <f t="shared" si="287"/>
        <v>0</v>
      </c>
      <c r="N651" s="6">
        <f t="shared" si="287"/>
        <v>734375.41</v>
      </c>
    </row>
    <row r="652" spans="1:14" ht="31.5" outlineLevel="2">
      <c r="A652" s="43" t="s">
        <v>941</v>
      </c>
      <c r="B652" s="43" t="s">
        <v>943</v>
      </c>
      <c r="C652" s="43" t="s">
        <v>610</v>
      </c>
      <c r="D652" s="43"/>
      <c r="E652" s="10" t="s">
        <v>611</v>
      </c>
      <c r="F652" s="6">
        <f t="shared" ref="F652:N652" si="288">F653+F663</f>
        <v>737829.80999999994</v>
      </c>
      <c r="G652" s="6">
        <f t="shared" si="288"/>
        <v>0</v>
      </c>
      <c r="H652" s="6">
        <f t="shared" si="288"/>
        <v>737829.80999999994</v>
      </c>
      <c r="I652" s="6">
        <f t="shared" si="288"/>
        <v>738188.61</v>
      </c>
      <c r="J652" s="6">
        <f t="shared" si="288"/>
        <v>0</v>
      </c>
      <c r="K652" s="6">
        <f t="shared" si="288"/>
        <v>738188.61</v>
      </c>
      <c r="L652" s="6">
        <f t="shared" si="288"/>
        <v>730659.31</v>
      </c>
      <c r="M652" s="6">
        <f t="shared" si="288"/>
        <v>0</v>
      </c>
      <c r="N652" s="6">
        <f t="shared" si="288"/>
        <v>730659.31</v>
      </c>
    </row>
    <row r="653" spans="1:14" ht="31.5" outlineLevel="3">
      <c r="A653" s="43" t="s">
        <v>941</v>
      </c>
      <c r="B653" s="43" t="s">
        <v>943</v>
      </c>
      <c r="C653" s="43" t="s">
        <v>612</v>
      </c>
      <c r="D653" s="43"/>
      <c r="E653" s="10" t="s">
        <v>613</v>
      </c>
      <c r="F653" s="6">
        <f t="shared" ref="F653:N653" si="289">F654</f>
        <v>5715.2</v>
      </c>
      <c r="G653" s="6">
        <f t="shared" si="289"/>
        <v>0</v>
      </c>
      <c r="H653" s="6">
        <f t="shared" si="289"/>
        <v>5715.2</v>
      </c>
      <c r="I653" s="6">
        <f t="shared" si="289"/>
        <v>3432.8</v>
      </c>
      <c r="J653" s="6">
        <f t="shared" si="289"/>
        <v>0</v>
      </c>
      <c r="K653" s="6">
        <f t="shared" si="289"/>
        <v>3432.8</v>
      </c>
      <c r="L653" s="6">
        <f t="shared" si="289"/>
        <v>3432.8</v>
      </c>
      <c r="M653" s="6">
        <f t="shared" si="289"/>
        <v>0</v>
      </c>
      <c r="N653" s="6">
        <f t="shared" si="289"/>
        <v>3432.8</v>
      </c>
    </row>
    <row r="654" spans="1:14" ht="31.5" outlineLevel="4">
      <c r="A654" s="43" t="s">
        <v>941</v>
      </c>
      <c r="B654" s="43" t="s">
        <v>943</v>
      </c>
      <c r="C654" s="43" t="s">
        <v>614</v>
      </c>
      <c r="D654" s="43"/>
      <c r="E654" s="10" t="s">
        <v>615</v>
      </c>
      <c r="F654" s="6">
        <f t="shared" ref="F654:N654" si="290">F655+F661+F657+F659</f>
        <v>5715.2</v>
      </c>
      <c r="G654" s="6">
        <f t="shared" si="290"/>
        <v>0</v>
      </c>
      <c r="H654" s="6">
        <f t="shared" si="290"/>
        <v>5715.2</v>
      </c>
      <c r="I654" s="6">
        <f t="shared" si="290"/>
        <v>3432.8</v>
      </c>
      <c r="J654" s="6">
        <f t="shared" si="290"/>
        <v>0</v>
      </c>
      <c r="K654" s="6">
        <f t="shared" si="290"/>
        <v>3432.8</v>
      </c>
      <c r="L654" s="6">
        <f t="shared" si="290"/>
        <v>3432.8</v>
      </c>
      <c r="M654" s="6">
        <f t="shared" si="290"/>
        <v>0</v>
      </c>
      <c r="N654" s="6">
        <f t="shared" si="290"/>
        <v>3432.8</v>
      </c>
    </row>
    <row r="655" spans="1:14" ht="15.75" outlineLevel="5">
      <c r="A655" s="43" t="s">
        <v>941</v>
      </c>
      <c r="B655" s="43" t="s">
        <v>943</v>
      </c>
      <c r="C655" s="43" t="s">
        <v>678</v>
      </c>
      <c r="D655" s="43"/>
      <c r="E655" s="10" t="s">
        <v>679</v>
      </c>
      <c r="F655" s="6">
        <f t="shared" ref="F655:N655" si="291">F656</f>
        <v>2865.9</v>
      </c>
      <c r="G655" s="6">
        <f t="shared" si="291"/>
        <v>0</v>
      </c>
      <c r="H655" s="6">
        <f t="shared" si="291"/>
        <v>2865.9</v>
      </c>
      <c r="I655" s="6">
        <f t="shared" si="291"/>
        <v>2865.9</v>
      </c>
      <c r="J655" s="6">
        <f t="shared" si="291"/>
        <v>0</v>
      </c>
      <c r="K655" s="6">
        <f t="shared" si="291"/>
        <v>2865.9</v>
      </c>
      <c r="L655" s="6">
        <f>L656</f>
        <v>2865.9</v>
      </c>
      <c r="M655" s="6">
        <f t="shared" si="291"/>
        <v>0</v>
      </c>
      <c r="N655" s="6">
        <f t="shared" si="291"/>
        <v>2865.9</v>
      </c>
    </row>
    <row r="656" spans="1:14" ht="15.75" outlineLevel="7">
      <c r="A656" s="44" t="s">
        <v>941</v>
      </c>
      <c r="B656" s="44" t="s">
        <v>943</v>
      </c>
      <c r="C656" s="44" t="s">
        <v>678</v>
      </c>
      <c r="D656" s="44" t="s">
        <v>402</v>
      </c>
      <c r="E656" s="11" t="s">
        <v>403</v>
      </c>
      <c r="F656" s="7">
        <v>2865.9</v>
      </c>
      <c r="G656" s="7"/>
      <c r="H656" s="7">
        <f>SUM(F656:G656)</f>
        <v>2865.9</v>
      </c>
      <c r="I656" s="7">
        <v>2865.9</v>
      </c>
      <c r="J656" s="7"/>
      <c r="K656" s="7">
        <f>SUM(I656:J656)</f>
        <v>2865.9</v>
      </c>
      <c r="L656" s="7">
        <v>2865.9</v>
      </c>
      <c r="M656" s="7"/>
      <c r="N656" s="7">
        <f>SUM(L656:M656)</f>
        <v>2865.9</v>
      </c>
    </row>
    <row r="657" spans="1:14" s="57" customFormat="1" ht="15.75" outlineLevel="7">
      <c r="A657" s="43" t="s">
        <v>941</v>
      </c>
      <c r="B657" s="43" t="s">
        <v>943</v>
      </c>
      <c r="C657" s="43" t="s">
        <v>810</v>
      </c>
      <c r="D657" s="43"/>
      <c r="E657" s="10" t="s">
        <v>808</v>
      </c>
      <c r="F657" s="6">
        <f t="shared" ref="F657:N659" si="292">F658</f>
        <v>100</v>
      </c>
      <c r="G657" s="6">
        <f t="shared" si="292"/>
        <v>0</v>
      </c>
      <c r="H657" s="6">
        <f t="shared" si="292"/>
        <v>100</v>
      </c>
      <c r="I657" s="6">
        <f t="shared" si="292"/>
        <v>100</v>
      </c>
      <c r="J657" s="6">
        <f t="shared" si="292"/>
        <v>0</v>
      </c>
      <c r="K657" s="6">
        <f t="shared" si="292"/>
        <v>100</v>
      </c>
      <c r="L657" s="6">
        <f>L658</f>
        <v>100</v>
      </c>
      <c r="M657" s="6">
        <f t="shared" si="292"/>
        <v>0</v>
      </c>
      <c r="N657" s="6">
        <f t="shared" si="292"/>
        <v>100</v>
      </c>
    </row>
    <row r="658" spans="1:14" ht="31.5" outlineLevel="7">
      <c r="A658" s="44" t="s">
        <v>941</v>
      </c>
      <c r="B658" s="44" t="s">
        <v>943</v>
      </c>
      <c r="C658" s="44" t="s">
        <v>810</v>
      </c>
      <c r="D658" s="44" t="s">
        <v>452</v>
      </c>
      <c r="E658" s="13" t="s">
        <v>809</v>
      </c>
      <c r="F658" s="7">
        <v>100</v>
      </c>
      <c r="G658" s="7"/>
      <c r="H658" s="7">
        <f>SUM(F658:G658)</f>
        <v>100</v>
      </c>
      <c r="I658" s="7">
        <v>100</v>
      </c>
      <c r="J658" s="7"/>
      <c r="K658" s="7">
        <f>SUM(I658:J658)</f>
        <v>100</v>
      </c>
      <c r="L658" s="7">
        <v>100</v>
      </c>
      <c r="M658" s="7"/>
      <c r="N658" s="7">
        <f>SUM(L658:M658)</f>
        <v>100</v>
      </c>
    </row>
    <row r="659" spans="1:14" ht="31.5" outlineLevel="7">
      <c r="A659" s="41" t="s">
        <v>941</v>
      </c>
      <c r="B659" s="41" t="s">
        <v>943</v>
      </c>
      <c r="C659" s="41" t="s">
        <v>138</v>
      </c>
      <c r="D659" s="41"/>
      <c r="E659" s="21" t="s">
        <v>18</v>
      </c>
      <c r="F659" s="6">
        <f t="shared" si="292"/>
        <v>1699.3</v>
      </c>
      <c r="G659" s="6">
        <f t="shared" si="292"/>
        <v>0</v>
      </c>
      <c r="H659" s="6">
        <f t="shared" si="292"/>
        <v>1699.3</v>
      </c>
      <c r="I659" s="6">
        <f t="shared" si="292"/>
        <v>466.9</v>
      </c>
      <c r="J659" s="6">
        <f t="shared" si="292"/>
        <v>0</v>
      </c>
      <c r="K659" s="6">
        <f t="shared" si="292"/>
        <v>466.9</v>
      </c>
      <c r="L659" s="6">
        <f>L660</f>
        <v>466.9</v>
      </c>
      <c r="M659" s="6">
        <f t="shared" si="292"/>
        <v>0</v>
      </c>
      <c r="N659" s="6">
        <f t="shared" si="292"/>
        <v>466.9</v>
      </c>
    </row>
    <row r="660" spans="1:14" ht="31.5" outlineLevel="7">
      <c r="A660" s="42" t="s">
        <v>941</v>
      </c>
      <c r="B660" s="42" t="s">
        <v>943</v>
      </c>
      <c r="C660" s="42" t="s">
        <v>138</v>
      </c>
      <c r="D660" s="42" t="s">
        <v>452</v>
      </c>
      <c r="E660" s="22" t="s">
        <v>453</v>
      </c>
      <c r="F660" s="7">
        <v>1699.3</v>
      </c>
      <c r="G660" s="7"/>
      <c r="H660" s="7">
        <f>SUM(F660:G660)</f>
        <v>1699.3</v>
      </c>
      <c r="I660" s="7">
        <v>466.9</v>
      </c>
      <c r="J660" s="7"/>
      <c r="K660" s="7">
        <f>SUM(I660:J660)</f>
        <v>466.9</v>
      </c>
      <c r="L660" s="7">
        <v>466.9</v>
      </c>
      <c r="M660" s="7"/>
      <c r="N660" s="7">
        <f>SUM(L660:M660)</f>
        <v>466.9</v>
      </c>
    </row>
    <row r="661" spans="1:14" ht="31.5" outlineLevel="5">
      <c r="A661" s="43" t="s">
        <v>941</v>
      </c>
      <c r="B661" s="43" t="s">
        <v>943</v>
      </c>
      <c r="C661" s="43" t="s">
        <v>680</v>
      </c>
      <c r="D661" s="43"/>
      <c r="E661" s="10" t="s">
        <v>961</v>
      </c>
      <c r="F661" s="6">
        <f t="shared" ref="F661:N661" si="293">F662</f>
        <v>1050</v>
      </c>
      <c r="G661" s="6">
        <f t="shared" si="293"/>
        <v>0</v>
      </c>
      <c r="H661" s="6">
        <f t="shared" si="293"/>
        <v>1050</v>
      </c>
      <c r="I661" s="6">
        <f t="shared" si="293"/>
        <v>0</v>
      </c>
      <c r="J661" s="6">
        <f t="shared" si="293"/>
        <v>0</v>
      </c>
      <c r="K661" s="6">
        <f t="shared" si="293"/>
        <v>0</v>
      </c>
      <c r="L661" s="6">
        <f t="shared" si="293"/>
        <v>0</v>
      </c>
      <c r="M661" s="6">
        <f t="shared" si="293"/>
        <v>0</v>
      </c>
      <c r="N661" s="6">
        <f t="shared" si="293"/>
        <v>0</v>
      </c>
    </row>
    <row r="662" spans="1:14" ht="31.5" outlineLevel="7">
      <c r="A662" s="44" t="s">
        <v>941</v>
      </c>
      <c r="B662" s="44" t="s">
        <v>943</v>
      </c>
      <c r="C662" s="44" t="s">
        <v>680</v>
      </c>
      <c r="D662" s="44" t="s">
        <v>452</v>
      </c>
      <c r="E662" s="11" t="s">
        <v>453</v>
      </c>
      <c r="F662" s="7">
        <v>1050</v>
      </c>
      <c r="G662" s="7"/>
      <c r="H662" s="7">
        <f>SUM(F662:G662)</f>
        <v>1050</v>
      </c>
      <c r="I662" s="7"/>
      <c r="J662" s="7"/>
      <c r="K662" s="7">
        <f>SUM(I662:J662)</f>
        <v>0</v>
      </c>
      <c r="L662" s="7"/>
      <c r="M662" s="7"/>
      <c r="N662" s="7">
        <f>SUM(L662:M662)</f>
        <v>0</v>
      </c>
    </row>
    <row r="663" spans="1:14" ht="31.5" outlineLevel="3">
      <c r="A663" s="43" t="s">
        <v>941</v>
      </c>
      <c r="B663" s="43" t="s">
        <v>943</v>
      </c>
      <c r="C663" s="43" t="s">
        <v>681</v>
      </c>
      <c r="D663" s="43"/>
      <c r="E663" s="10" t="s">
        <v>682</v>
      </c>
      <c r="F663" s="6">
        <f t="shared" ref="F663:L663" si="294">F664+F667</f>
        <v>732114.61</v>
      </c>
      <c r="G663" s="6">
        <f>G664+G667</f>
        <v>0</v>
      </c>
      <c r="H663" s="6">
        <f>H664+H667</f>
        <v>732114.61</v>
      </c>
      <c r="I663" s="6">
        <f t="shared" si="294"/>
        <v>734755.80999999994</v>
      </c>
      <c r="J663" s="6">
        <f t="shared" si="294"/>
        <v>0</v>
      </c>
      <c r="K663" s="6">
        <f t="shared" si="294"/>
        <v>734755.80999999994</v>
      </c>
      <c r="L663" s="6">
        <f t="shared" si="294"/>
        <v>727226.51</v>
      </c>
      <c r="M663" s="6">
        <f>M664+M667</f>
        <v>0</v>
      </c>
      <c r="N663" s="6">
        <f>N664+N667</f>
        <v>727226.51</v>
      </c>
    </row>
    <row r="664" spans="1:14" ht="31.5" outlineLevel="4">
      <c r="A664" s="43" t="s">
        <v>941</v>
      </c>
      <c r="B664" s="43" t="s">
        <v>943</v>
      </c>
      <c r="C664" s="43" t="s">
        <v>683</v>
      </c>
      <c r="D664" s="43"/>
      <c r="E664" s="10" t="s">
        <v>422</v>
      </c>
      <c r="F664" s="6">
        <f t="shared" ref="F664:N665" si="295">F665</f>
        <v>143359.9</v>
      </c>
      <c r="G664" s="6">
        <f t="shared" si="295"/>
        <v>0</v>
      </c>
      <c r="H664" s="6">
        <f t="shared" si="295"/>
        <v>143359.9</v>
      </c>
      <c r="I664" s="6">
        <f>I665</f>
        <v>143359.9</v>
      </c>
      <c r="J664" s="6">
        <f t="shared" si="295"/>
        <v>0</v>
      </c>
      <c r="K664" s="6">
        <f t="shared" si="295"/>
        <v>143359.9</v>
      </c>
      <c r="L664" s="6">
        <f>L665</f>
        <v>143359.9</v>
      </c>
      <c r="M664" s="6">
        <f t="shared" si="295"/>
        <v>0</v>
      </c>
      <c r="N664" s="6">
        <f t="shared" si="295"/>
        <v>143359.9</v>
      </c>
    </row>
    <row r="665" spans="1:14" ht="15.75" outlineLevel="5">
      <c r="A665" s="43" t="s">
        <v>941</v>
      </c>
      <c r="B665" s="43" t="s">
        <v>943</v>
      </c>
      <c r="C665" s="43" t="s">
        <v>684</v>
      </c>
      <c r="D665" s="43"/>
      <c r="E665" s="10" t="s">
        <v>685</v>
      </c>
      <c r="F665" s="6">
        <f t="shared" si="295"/>
        <v>143359.9</v>
      </c>
      <c r="G665" s="6">
        <f t="shared" si="295"/>
        <v>0</v>
      </c>
      <c r="H665" s="6">
        <f t="shared" si="295"/>
        <v>143359.9</v>
      </c>
      <c r="I665" s="6">
        <f>I666</f>
        <v>143359.9</v>
      </c>
      <c r="J665" s="6">
        <f t="shared" si="295"/>
        <v>0</v>
      </c>
      <c r="K665" s="6">
        <f t="shared" si="295"/>
        <v>143359.9</v>
      </c>
      <c r="L665" s="6">
        <f>L666</f>
        <v>143359.9</v>
      </c>
      <c r="M665" s="6">
        <f t="shared" si="295"/>
        <v>0</v>
      </c>
      <c r="N665" s="6">
        <f t="shared" si="295"/>
        <v>143359.9</v>
      </c>
    </row>
    <row r="666" spans="1:14" ht="31.5" outlineLevel="7">
      <c r="A666" s="44" t="s">
        <v>941</v>
      </c>
      <c r="B666" s="44" t="s">
        <v>943</v>
      </c>
      <c r="C666" s="44" t="s">
        <v>684</v>
      </c>
      <c r="D666" s="44" t="s">
        <v>452</v>
      </c>
      <c r="E666" s="11" t="s">
        <v>453</v>
      </c>
      <c r="F666" s="7">
        <f>143330.4+29.5</f>
        <v>143359.9</v>
      </c>
      <c r="G666" s="7"/>
      <c r="H666" s="7">
        <f>SUM(F666:G666)</f>
        <v>143359.9</v>
      </c>
      <c r="I666" s="7">
        <f>143330.4+29.5</f>
        <v>143359.9</v>
      </c>
      <c r="J666" s="7"/>
      <c r="K666" s="7">
        <f>SUM(I666:J666)</f>
        <v>143359.9</v>
      </c>
      <c r="L666" s="7">
        <f>143330.4+29.5</f>
        <v>143359.9</v>
      </c>
      <c r="M666" s="7"/>
      <c r="N666" s="7">
        <f>SUM(L666:M666)</f>
        <v>143359.9</v>
      </c>
    </row>
    <row r="667" spans="1:14" ht="31.5" outlineLevel="4">
      <c r="A667" s="43" t="s">
        <v>941</v>
      </c>
      <c r="B667" s="43" t="s">
        <v>943</v>
      </c>
      <c r="C667" s="43" t="s">
        <v>686</v>
      </c>
      <c r="D667" s="43"/>
      <c r="E667" s="10" t="s">
        <v>687</v>
      </c>
      <c r="F667" s="6">
        <f t="shared" ref="F667:N667" si="296">F668+F670</f>
        <v>588754.71</v>
      </c>
      <c r="G667" s="6">
        <f t="shared" si="296"/>
        <v>0</v>
      </c>
      <c r="H667" s="6">
        <f t="shared" si="296"/>
        <v>588754.71</v>
      </c>
      <c r="I667" s="6">
        <f t="shared" si="296"/>
        <v>591395.90999999992</v>
      </c>
      <c r="J667" s="6">
        <f t="shared" si="296"/>
        <v>0</v>
      </c>
      <c r="K667" s="6">
        <f t="shared" si="296"/>
        <v>591395.90999999992</v>
      </c>
      <c r="L667" s="6">
        <f t="shared" si="296"/>
        <v>583866.61</v>
      </c>
      <c r="M667" s="6">
        <f t="shared" si="296"/>
        <v>0</v>
      </c>
      <c r="N667" s="6">
        <f t="shared" si="296"/>
        <v>583866.61</v>
      </c>
    </row>
    <row r="668" spans="1:14" ht="31.5" outlineLevel="5">
      <c r="A668" s="43" t="s">
        <v>941</v>
      </c>
      <c r="B668" s="43" t="s">
        <v>943</v>
      </c>
      <c r="C668" s="43" t="s">
        <v>688</v>
      </c>
      <c r="D668" s="43"/>
      <c r="E668" s="10" t="s">
        <v>689</v>
      </c>
      <c r="F668" s="6">
        <f t="shared" ref="F668:N668" si="297">F669</f>
        <v>6287.7</v>
      </c>
      <c r="G668" s="6">
        <f t="shared" si="297"/>
        <v>0</v>
      </c>
      <c r="H668" s="6">
        <f t="shared" si="297"/>
        <v>6287.7</v>
      </c>
      <c r="I668" s="6">
        <f t="shared" si="297"/>
        <v>6287.7</v>
      </c>
      <c r="J668" s="6">
        <f t="shared" si="297"/>
        <v>0</v>
      </c>
      <c r="K668" s="6">
        <f t="shared" si="297"/>
        <v>6287.7</v>
      </c>
      <c r="L668" s="6">
        <f>L669</f>
        <v>6287.7</v>
      </c>
      <c r="M668" s="6">
        <f t="shared" si="297"/>
        <v>0</v>
      </c>
      <c r="N668" s="6">
        <f t="shared" si="297"/>
        <v>6287.7</v>
      </c>
    </row>
    <row r="669" spans="1:14" ht="31.5" outlineLevel="7">
      <c r="A669" s="44" t="s">
        <v>941</v>
      </c>
      <c r="B669" s="44" t="s">
        <v>943</v>
      </c>
      <c r="C669" s="44" t="s">
        <v>688</v>
      </c>
      <c r="D669" s="44" t="s">
        <v>452</v>
      </c>
      <c r="E669" s="11" t="s">
        <v>453</v>
      </c>
      <c r="F669" s="7">
        <v>6287.7</v>
      </c>
      <c r="G669" s="7"/>
      <c r="H669" s="7">
        <f>SUM(F669:G669)</f>
        <v>6287.7</v>
      </c>
      <c r="I669" s="7">
        <v>6287.7</v>
      </c>
      <c r="J669" s="7"/>
      <c r="K669" s="7">
        <f>SUM(I669:J669)</f>
        <v>6287.7</v>
      </c>
      <c r="L669" s="7">
        <v>6287.7</v>
      </c>
      <c r="M669" s="7"/>
      <c r="N669" s="7">
        <f>SUM(L669:M669)</f>
        <v>6287.7</v>
      </c>
    </row>
    <row r="670" spans="1:14" ht="31.5" outlineLevel="5">
      <c r="A670" s="43" t="s">
        <v>941</v>
      </c>
      <c r="B670" s="43" t="s">
        <v>943</v>
      </c>
      <c r="C670" s="43" t="s">
        <v>690</v>
      </c>
      <c r="D670" s="43"/>
      <c r="E670" s="10" t="s">
        <v>691</v>
      </c>
      <c r="F670" s="6">
        <f t="shared" ref="F670:N670" si="298">F671+F672</f>
        <v>582467.01</v>
      </c>
      <c r="G670" s="6">
        <f t="shared" si="298"/>
        <v>0</v>
      </c>
      <c r="H670" s="6">
        <f t="shared" si="298"/>
        <v>582467.01</v>
      </c>
      <c r="I670" s="6">
        <f t="shared" si="298"/>
        <v>585108.21</v>
      </c>
      <c r="J670" s="6">
        <f t="shared" si="298"/>
        <v>0</v>
      </c>
      <c r="K670" s="6">
        <f t="shared" si="298"/>
        <v>585108.21</v>
      </c>
      <c r="L670" s="6">
        <f t="shared" si="298"/>
        <v>577578.91</v>
      </c>
      <c r="M670" s="6">
        <f t="shared" si="298"/>
        <v>0</v>
      </c>
      <c r="N670" s="6">
        <f t="shared" si="298"/>
        <v>577578.91</v>
      </c>
    </row>
    <row r="671" spans="1:14" ht="31.5" outlineLevel="7">
      <c r="A671" s="44" t="s">
        <v>941</v>
      </c>
      <c r="B671" s="44" t="s">
        <v>943</v>
      </c>
      <c r="C671" s="44" t="s">
        <v>690</v>
      </c>
      <c r="D671" s="44" t="s">
        <v>452</v>
      </c>
      <c r="E671" s="11" t="s">
        <v>453</v>
      </c>
      <c r="F671" s="7">
        <v>550744.51</v>
      </c>
      <c r="G671" s="7"/>
      <c r="H671" s="7">
        <f>SUM(F671:G671)</f>
        <v>550744.51</v>
      </c>
      <c r="I671" s="7">
        <v>552514.21</v>
      </c>
      <c r="J671" s="7"/>
      <c r="K671" s="7">
        <f>SUM(I671:J671)</f>
        <v>552514.21</v>
      </c>
      <c r="L671" s="7">
        <v>544984.91</v>
      </c>
      <c r="M671" s="7"/>
      <c r="N671" s="7">
        <f>SUM(L671:M671)</f>
        <v>544984.91</v>
      </c>
    </row>
    <row r="672" spans="1:14" ht="15.75" outlineLevel="7">
      <c r="A672" s="44" t="s">
        <v>941</v>
      </c>
      <c r="B672" s="44" t="s">
        <v>943</v>
      </c>
      <c r="C672" s="44" t="s">
        <v>690</v>
      </c>
      <c r="D672" s="44" t="s">
        <v>402</v>
      </c>
      <c r="E672" s="11" t="s">
        <v>403</v>
      </c>
      <c r="F672" s="7">
        <v>31722.5</v>
      </c>
      <c r="G672" s="7"/>
      <c r="H672" s="7">
        <f>SUM(F672:G672)</f>
        <v>31722.5</v>
      </c>
      <c r="I672" s="7">
        <v>32594</v>
      </c>
      <c r="J672" s="7"/>
      <c r="K672" s="7">
        <f>SUM(I672:J672)</f>
        <v>32594</v>
      </c>
      <c r="L672" s="7">
        <v>32594</v>
      </c>
      <c r="M672" s="7"/>
      <c r="N672" s="7">
        <f>SUM(L672:M672)</f>
        <v>32594</v>
      </c>
    </row>
    <row r="673" spans="1:14" ht="31.5" outlineLevel="7">
      <c r="A673" s="43" t="s">
        <v>941</v>
      </c>
      <c r="B673" s="43" t="s">
        <v>943</v>
      </c>
      <c r="C673" s="41" t="s">
        <v>436</v>
      </c>
      <c r="D673" s="41" t="s">
        <v>835</v>
      </c>
      <c r="E673" s="14" t="s">
        <v>47</v>
      </c>
      <c r="F673" s="6">
        <f t="shared" ref="F673:N674" si="299">F674</f>
        <v>3716.1000000000004</v>
      </c>
      <c r="G673" s="6">
        <f t="shared" si="299"/>
        <v>0</v>
      </c>
      <c r="H673" s="6">
        <f t="shared" si="299"/>
        <v>3716.1000000000004</v>
      </c>
      <c r="I673" s="6">
        <f t="shared" si="299"/>
        <v>3716.1000000000004</v>
      </c>
      <c r="J673" s="6">
        <f t="shared" si="299"/>
        <v>0</v>
      </c>
      <c r="K673" s="6">
        <f t="shared" si="299"/>
        <v>3716.1000000000004</v>
      </c>
      <c r="L673" s="6">
        <f t="shared" si="299"/>
        <v>3716.1000000000004</v>
      </c>
      <c r="M673" s="6">
        <f t="shared" si="299"/>
        <v>0</v>
      </c>
      <c r="N673" s="6">
        <f t="shared" si="299"/>
        <v>3716.1000000000004</v>
      </c>
    </row>
    <row r="674" spans="1:14" ht="31.5" outlineLevel="7">
      <c r="A674" s="43" t="s">
        <v>941</v>
      </c>
      <c r="B674" s="43" t="s">
        <v>943</v>
      </c>
      <c r="C674" s="41" t="s">
        <v>479</v>
      </c>
      <c r="D674" s="41" t="s">
        <v>835</v>
      </c>
      <c r="E674" s="14" t="s">
        <v>480</v>
      </c>
      <c r="F674" s="6">
        <f t="shared" si="299"/>
        <v>3716.1000000000004</v>
      </c>
      <c r="G674" s="6">
        <f t="shared" si="299"/>
        <v>0</v>
      </c>
      <c r="H674" s="6">
        <f t="shared" si="299"/>
        <v>3716.1000000000004</v>
      </c>
      <c r="I674" s="6">
        <f t="shared" si="299"/>
        <v>3716.1000000000004</v>
      </c>
      <c r="J674" s="6">
        <f t="shared" si="299"/>
        <v>0</v>
      </c>
      <c r="K674" s="6">
        <f t="shared" si="299"/>
        <v>3716.1000000000004</v>
      </c>
      <c r="L674" s="6">
        <f t="shared" si="299"/>
        <v>3716.1000000000004</v>
      </c>
      <c r="M674" s="6">
        <f t="shared" si="299"/>
        <v>0</v>
      </c>
      <c r="N674" s="6">
        <f t="shared" si="299"/>
        <v>3716.1000000000004</v>
      </c>
    </row>
    <row r="675" spans="1:14" s="57" customFormat="1" ht="15.75" outlineLevel="7">
      <c r="A675" s="43" t="s">
        <v>941</v>
      </c>
      <c r="B675" s="43" t="s">
        <v>943</v>
      </c>
      <c r="C675" s="41" t="s">
        <v>490</v>
      </c>
      <c r="D675" s="41"/>
      <c r="E675" s="14" t="s">
        <v>491</v>
      </c>
      <c r="F675" s="6">
        <f t="shared" ref="F675:N675" si="300">F676+F678</f>
        <v>3716.1000000000004</v>
      </c>
      <c r="G675" s="6">
        <f t="shared" si="300"/>
        <v>0</v>
      </c>
      <c r="H675" s="6">
        <f t="shared" si="300"/>
        <v>3716.1000000000004</v>
      </c>
      <c r="I675" s="6">
        <f t="shared" si="300"/>
        <v>3716.1000000000004</v>
      </c>
      <c r="J675" s="6">
        <f t="shared" si="300"/>
        <v>0</v>
      </c>
      <c r="K675" s="6">
        <f t="shared" si="300"/>
        <v>3716.1000000000004</v>
      </c>
      <c r="L675" s="6">
        <f t="shared" si="300"/>
        <v>3716.1000000000004</v>
      </c>
      <c r="M675" s="6">
        <f t="shared" si="300"/>
        <v>0</v>
      </c>
      <c r="N675" s="6">
        <f t="shared" si="300"/>
        <v>3716.1000000000004</v>
      </c>
    </row>
    <row r="676" spans="1:14" s="57" customFormat="1" ht="15.75" outlineLevel="7">
      <c r="A676" s="43" t="s">
        <v>941</v>
      </c>
      <c r="B676" s="43" t="s">
        <v>943</v>
      </c>
      <c r="C676" s="104" t="s">
        <v>50</v>
      </c>
      <c r="D676" s="41"/>
      <c r="E676" s="20" t="s">
        <v>51</v>
      </c>
      <c r="F676" s="6">
        <f t="shared" ref="F676:N676" si="301">F677</f>
        <v>1839.2</v>
      </c>
      <c r="G676" s="6">
        <f t="shared" si="301"/>
        <v>0</v>
      </c>
      <c r="H676" s="6">
        <f t="shared" si="301"/>
        <v>1839.2</v>
      </c>
      <c r="I676" s="6">
        <f t="shared" si="301"/>
        <v>1839.2</v>
      </c>
      <c r="J676" s="6">
        <f t="shared" si="301"/>
        <v>0</v>
      </c>
      <c r="K676" s="6">
        <f t="shared" si="301"/>
        <v>1839.2</v>
      </c>
      <c r="L676" s="6">
        <f t="shared" si="301"/>
        <v>1839.2</v>
      </c>
      <c r="M676" s="6">
        <f t="shared" si="301"/>
        <v>0</v>
      </c>
      <c r="N676" s="6">
        <f t="shared" si="301"/>
        <v>1839.2</v>
      </c>
    </row>
    <row r="677" spans="1:14" ht="31.5" outlineLevel="7">
      <c r="A677" s="44" t="s">
        <v>941</v>
      </c>
      <c r="B677" s="44" t="s">
        <v>943</v>
      </c>
      <c r="C677" s="55" t="s">
        <v>50</v>
      </c>
      <c r="D677" s="44" t="s">
        <v>452</v>
      </c>
      <c r="E677" s="11" t="s">
        <v>453</v>
      </c>
      <c r="F677" s="7">
        <v>1839.2</v>
      </c>
      <c r="G677" s="7"/>
      <c r="H677" s="7">
        <f>SUM(F677:G677)</f>
        <v>1839.2</v>
      </c>
      <c r="I677" s="7">
        <v>1839.2</v>
      </c>
      <c r="J677" s="7"/>
      <c r="K677" s="7">
        <f>SUM(I677:J677)</f>
        <v>1839.2</v>
      </c>
      <c r="L677" s="7">
        <v>1839.2</v>
      </c>
      <c r="M677" s="7"/>
      <c r="N677" s="7">
        <f>SUM(L677:M677)</f>
        <v>1839.2</v>
      </c>
    </row>
    <row r="678" spans="1:14" s="57" customFormat="1" ht="15.75" outlineLevel="7">
      <c r="A678" s="43" t="s">
        <v>941</v>
      </c>
      <c r="B678" s="43" t="s">
        <v>943</v>
      </c>
      <c r="C678" s="104" t="s">
        <v>49</v>
      </c>
      <c r="D678" s="41"/>
      <c r="E678" s="20" t="s">
        <v>48</v>
      </c>
      <c r="F678" s="6">
        <f t="shared" ref="F678:N678" si="302">F679</f>
        <v>1876.9</v>
      </c>
      <c r="G678" s="6">
        <f t="shared" si="302"/>
        <v>0</v>
      </c>
      <c r="H678" s="6">
        <f t="shared" si="302"/>
        <v>1876.9</v>
      </c>
      <c r="I678" s="6">
        <f t="shared" si="302"/>
        <v>1876.9</v>
      </c>
      <c r="J678" s="6">
        <f t="shared" si="302"/>
        <v>0</v>
      </c>
      <c r="K678" s="6">
        <f t="shared" si="302"/>
        <v>1876.9</v>
      </c>
      <c r="L678" s="6">
        <f t="shared" si="302"/>
        <v>1876.9</v>
      </c>
      <c r="M678" s="6">
        <f t="shared" si="302"/>
        <v>0</v>
      </c>
      <c r="N678" s="6">
        <f t="shared" si="302"/>
        <v>1876.9</v>
      </c>
    </row>
    <row r="679" spans="1:14" ht="31.5" outlineLevel="7">
      <c r="A679" s="44" t="s">
        <v>941</v>
      </c>
      <c r="B679" s="44" t="s">
        <v>943</v>
      </c>
      <c r="C679" s="55" t="s">
        <v>49</v>
      </c>
      <c r="D679" s="44" t="s">
        <v>452</v>
      </c>
      <c r="E679" s="11" t="s">
        <v>453</v>
      </c>
      <c r="F679" s="7">
        <v>1876.9</v>
      </c>
      <c r="G679" s="7"/>
      <c r="H679" s="7">
        <f>SUM(F679:G679)</f>
        <v>1876.9</v>
      </c>
      <c r="I679" s="7">
        <v>1876.9</v>
      </c>
      <c r="J679" s="7"/>
      <c r="K679" s="7">
        <f>SUM(I679:J679)</f>
        <v>1876.9</v>
      </c>
      <c r="L679" s="7">
        <v>1876.9</v>
      </c>
      <c r="M679" s="7"/>
      <c r="N679" s="7">
        <f>SUM(L679:M679)</f>
        <v>1876.9</v>
      </c>
    </row>
    <row r="680" spans="1:14" ht="15.75" outlineLevel="1">
      <c r="A680" s="43" t="s">
        <v>941</v>
      </c>
      <c r="B680" s="43" t="s">
        <v>914</v>
      </c>
      <c r="C680" s="43"/>
      <c r="D680" s="43"/>
      <c r="E680" s="10" t="s">
        <v>945</v>
      </c>
      <c r="F680" s="6">
        <f t="shared" ref="F680:N680" si="303">F681+F710</f>
        <v>969460.52324324334</v>
      </c>
      <c r="G680" s="6">
        <f t="shared" si="303"/>
        <v>0</v>
      </c>
      <c r="H680" s="6">
        <f t="shared" si="303"/>
        <v>969460.52324324334</v>
      </c>
      <c r="I680" s="6">
        <f t="shared" si="303"/>
        <v>973076.15405405418</v>
      </c>
      <c r="J680" s="6">
        <f t="shared" si="303"/>
        <v>0</v>
      </c>
      <c r="K680" s="6">
        <f t="shared" si="303"/>
        <v>973076.15405405418</v>
      </c>
      <c r="L680" s="6">
        <f t="shared" si="303"/>
        <v>969673.36486486497</v>
      </c>
      <c r="M680" s="6">
        <f t="shared" si="303"/>
        <v>0</v>
      </c>
      <c r="N680" s="6">
        <f t="shared" si="303"/>
        <v>969673.36486486497</v>
      </c>
    </row>
    <row r="681" spans="1:14" ht="31.5" outlineLevel="2">
      <c r="A681" s="43" t="s">
        <v>941</v>
      </c>
      <c r="B681" s="43" t="s">
        <v>914</v>
      </c>
      <c r="C681" s="43" t="s">
        <v>610</v>
      </c>
      <c r="D681" s="43"/>
      <c r="E681" s="10" t="s">
        <v>611</v>
      </c>
      <c r="F681" s="6">
        <f t="shared" ref="F681:N681" si="304">F682+F690</f>
        <v>968190.52324324334</v>
      </c>
      <c r="G681" s="6">
        <f t="shared" si="304"/>
        <v>0</v>
      </c>
      <c r="H681" s="6">
        <f t="shared" si="304"/>
        <v>968190.52324324334</v>
      </c>
      <c r="I681" s="6">
        <f t="shared" si="304"/>
        <v>971806.15405405418</v>
      </c>
      <c r="J681" s="6">
        <f t="shared" si="304"/>
        <v>0</v>
      </c>
      <c r="K681" s="6">
        <f t="shared" si="304"/>
        <v>971806.15405405418</v>
      </c>
      <c r="L681" s="6">
        <f t="shared" si="304"/>
        <v>968403.36486486497</v>
      </c>
      <c r="M681" s="6">
        <f t="shared" si="304"/>
        <v>0</v>
      </c>
      <c r="N681" s="6">
        <f t="shared" si="304"/>
        <v>968403.36486486497</v>
      </c>
    </row>
    <row r="682" spans="1:14" ht="31.5" outlineLevel="2">
      <c r="A682" s="43" t="s">
        <v>941</v>
      </c>
      <c r="B682" s="43" t="s">
        <v>914</v>
      </c>
      <c r="C682" s="43" t="s">
        <v>612</v>
      </c>
      <c r="D682" s="43"/>
      <c r="E682" s="10" t="s">
        <v>613</v>
      </c>
      <c r="F682" s="6">
        <f t="shared" ref="F682:N682" si="305">F683</f>
        <v>9327.58</v>
      </c>
      <c r="G682" s="6">
        <f t="shared" si="305"/>
        <v>0</v>
      </c>
      <c r="H682" s="6">
        <f t="shared" si="305"/>
        <v>9327.58</v>
      </c>
      <c r="I682" s="6">
        <f t="shared" si="305"/>
        <v>8765.5</v>
      </c>
      <c r="J682" s="6">
        <f t="shared" si="305"/>
        <v>0</v>
      </c>
      <c r="K682" s="6">
        <f t="shared" si="305"/>
        <v>8765.5</v>
      </c>
      <c r="L682" s="6">
        <f t="shared" si="305"/>
        <v>8765.5</v>
      </c>
      <c r="M682" s="6">
        <f t="shared" si="305"/>
        <v>0</v>
      </c>
      <c r="N682" s="6">
        <f t="shared" si="305"/>
        <v>8765.5</v>
      </c>
    </row>
    <row r="683" spans="1:14" ht="31.5" outlineLevel="2">
      <c r="A683" s="43" t="s">
        <v>941</v>
      </c>
      <c r="B683" s="43" t="s">
        <v>914</v>
      </c>
      <c r="C683" s="43" t="s">
        <v>614</v>
      </c>
      <c r="D683" s="43"/>
      <c r="E683" s="10" t="s">
        <v>615</v>
      </c>
      <c r="F683" s="6">
        <f>F684+F688+F686</f>
        <v>9327.58</v>
      </c>
      <c r="G683" s="6">
        <f t="shared" ref="G683:N683" si="306">G684+G688+G686</f>
        <v>0</v>
      </c>
      <c r="H683" s="6">
        <f t="shared" si="306"/>
        <v>9327.58</v>
      </c>
      <c r="I683" s="6">
        <f t="shared" si="306"/>
        <v>8765.5</v>
      </c>
      <c r="J683" s="6">
        <f t="shared" si="306"/>
        <v>0</v>
      </c>
      <c r="K683" s="6">
        <f t="shared" si="306"/>
        <v>8765.5</v>
      </c>
      <c r="L683" s="6">
        <f t="shared" si="306"/>
        <v>8765.5</v>
      </c>
      <c r="M683" s="6">
        <f t="shared" si="306"/>
        <v>0</v>
      </c>
      <c r="N683" s="6">
        <f t="shared" si="306"/>
        <v>8765.5</v>
      </c>
    </row>
    <row r="684" spans="1:14" ht="31.5" customHeight="1" outlineLevel="2">
      <c r="A684" s="41" t="s">
        <v>941</v>
      </c>
      <c r="B684" s="104" t="s">
        <v>914</v>
      </c>
      <c r="C684" s="167" t="s">
        <v>19</v>
      </c>
      <c r="D684" s="167" t="s">
        <v>835</v>
      </c>
      <c r="E684" s="193" t="s">
        <v>20</v>
      </c>
      <c r="F684" s="6">
        <f t="shared" ref="F684:N684" si="307">F685</f>
        <v>8765.5</v>
      </c>
      <c r="G684" s="171">
        <f t="shared" si="307"/>
        <v>-700</v>
      </c>
      <c r="H684" s="171">
        <f t="shared" si="307"/>
        <v>8065.5</v>
      </c>
      <c r="I684" s="6">
        <f t="shared" si="307"/>
        <v>8765.5</v>
      </c>
      <c r="J684" s="6">
        <f t="shared" si="307"/>
        <v>0</v>
      </c>
      <c r="K684" s="6">
        <f t="shared" si="307"/>
        <v>8765.5</v>
      </c>
      <c r="L684" s="6">
        <f t="shared" si="307"/>
        <v>8765.5</v>
      </c>
      <c r="M684" s="6">
        <f t="shared" si="307"/>
        <v>0</v>
      </c>
      <c r="N684" s="6">
        <f t="shared" si="307"/>
        <v>8765.5</v>
      </c>
    </row>
    <row r="685" spans="1:14" ht="31.5" outlineLevel="2">
      <c r="A685" s="42" t="s">
        <v>941</v>
      </c>
      <c r="B685" s="55" t="s">
        <v>914</v>
      </c>
      <c r="C685" s="42" t="s">
        <v>19</v>
      </c>
      <c r="D685" s="42" t="s">
        <v>452</v>
      </c>
      <c r="E685" s="19" t="s">
        <v>809</v>
      </c>
      <c r="F685" s="7">
        <v>8765.5</v>
      </c>
      <c r="G685" s="162">
        <v>-700</v>
      </c>
      <c r="H685" s="162">
        <f>SUM(F685:G685)</f>
        <v>8065.5</v>
      </c>
      <c r="I685" s="7">
        <v>8765.5</v>
      </c>
      <c r="J685" s="7"/>
      <c r="K685" s="7">
        <f>SUM(I685:J685)</f>
        <v>8765.5</v>
      </c>
      <c r="L685" s="7">
        <v>8765.5</v>
      </c>
      <c r="M685" s="7"/>
      <c r="N685" s="7">
        <f>SUM(L685:M685)</f>
        <v>8765.5</v>
      </c>
    </row>
    <row r="686" spans="1:14" ht="31.5" outlineLevel="2">
      <c r="A686" s="41" t="s">
        <v>941</v>
      </c>
      <c r="B686" s="104" t="s">
        <v>914</v>
      </c>
      <c r="C686" s="163" t="s">
        <v>313</v>
      </c>
      <c r="D686" s="163"/>
      <c r="E686" s="164" t="s">
        <v>314</v>
      </c>
      <c r="F686" s="6">
        <f>F687</f>
        <v>0</v>
      </c>
      <c r="G686" s="171">
        <f t="shared" ref="G686:H688" si="308">G687</f>
        <v>700</v>
      </c>
      <c r="H686" s="171">
        <f t="shared" si="308"/>
        <v>700</v>
      </c>
      <c r="I686" s="6"/>
      <c r="J686" s="6">
        <f>J687</f>
        <v>0</v>
      </c>
      <c r="K686" s="6">
        <f>K687</f>
        <v>0</v>
      </c>
      <c r="L686" s="6"/>
      <c r="M686" s="6">
        <f>M687</f>
        <v>0</v>
      </c>
      <c r="N686" s="6">
        <f>N687</f>
        <v>0</v>
      </c>
    </row>
    <row r="687" spans="1:14" ht="31.5" outlineLevel="2">
      <c r="A687" s="42" t="s">
        <v>941</v>
      </c>
      <c r="B687" s="55" t="s">
        <v>914</v>
      </c>
      <c r="C687" s="44" t="s">
        <v>313</v>
      </c>
      <c r="D687" s="44" t="s">
        <v>452</v>
      </c>
      <c r="E687" s="11" t="s">
        <v>453</v>
      </c>
      <c r="F687" s="7"/>
      <c r="G687" s="162">
        <v>700</v>
      </c>
      <c r="H687" s="162">
        <f>SUM(F687:G687)</f>
        <v>700</v>
      </c>
      <c r="I687" s="6"/>
      <c r="J687" s="7"/>
      <c r="K687" s="7">
        <f>SUM(I687:J687)</f>
        <v>0</v>
      </c>
      <c r="L687" s="6"/>
      <c r="M687" s="7"/>
      <c r="N687" s="7">
        <f>SUM(L687:M687)</f>
        <v>0</v>
      </c>
    </row>
    <row r="688" spans="1:14" ht="31.5" outlineLevel="2">
      <c r="A688" s="41" t="s">
        <v>941</v>
      </c>
      <c r="B688" s="104" t="s">
        <v>914</v>
      </c>
      <c r="C688" s="43" t="s">
        <v>162</v>
      </c>
      <c r="D688" s="43"/>
      <c r="E688" s="10" t="s">
        <v>236</v>
      </c>
      <c r="F688" s="6">
        <f>F689</f>
        <v>562.08000000000004</v>
      </c>
      <c r="G688" s="6">
        <f t="shared" si="308"/>
        <v>0</v>
      </c>
      <c r="H688" s="6">
        <f t="shared" si="308"/>
        <v>562.08000000000004</v>
      </c>
      <c r="I688" s="6"/>
      <c r="J688" s="6">
        <f>J689</f>
        <v>0</v>
      </c>
      <c r="K688" s="6">
        <f>K689</f>
        <v>0</v>
      </c>
      <c r="L688" s="6"/>
      <c r="M688" s="6">
        <f>M689</f>
        <v>0</v>
      </c>
      <c r="N688" s="6">
        <f>N689</f>
        <v>0</v>
      </c>
    </row>
    <row r="689" spans="1:14" ht="31.5" outlineLevel="2">
      <c r="A689" s="42" t="s">
        <v>941</v>
      </c>
      <c r="B689" s="55" t="s">
        <v>914</v>
      </c>
      <c r="C689" s="44" t="s">
        <v>162</v>
      </c>
      <c r="D689" s="44" t="s">
        <v>452</v>
      </c>
      <c r="E689" s="11" t="s">
        <v>453</v>
      </c>
      <c r="F689" s="7">
        <v>562.08000000000004</v>
      </c>
      <c r="G689" s="7"/>
      <c r="H689" s="7">
        <f>SUM(F689:G689)</f>
        <v>562.08000000000004</v>
      </c>
      <c r="I689" s="6"/>
      <c r="J689" s="7"/>
      <c r="K689" s="7">
        <f>SUM(I689:J689)</f>
        <v>0</v>
      </c>
      <c r="L689" s="6"/>
      <c r="M689" s="7"/>
      <c r="N689" s="7">
        <f>SUM(L689:M689)</f>
        <v>0</v>
      </c>
    </row>
    <row r="690" spans="1:14" ht="31.5" outlineLevel="3">
      <c r="A690" s="43" t="s">
        <v>941</v>
      </c>
      <c r="B690" s="43" t="s">
        <v>914</v>
      </c>
      <c r="C690" s="43" t="s">
        <v>681</v>
      </c>
      <c r="D690" s="43"/>
      <c r="E690" s="10" t="s">
        <v>682</v>
      </c>
      <c r="F690" s="6">
        <f t="shared" ref="F690:N690" si="309">F691+F694+F707</f>
        <v>958862.94324324338</v>
      </c>
      <c r="G690" s="6">
        <f t="shared" si="309"/>
        <v>0</v>
      </c>
      <c r="H690" s="6">
        <f t="shared" si="309"/>
        <v>958862.94324324338</v>
      </c>
      <c r="I690" s="6">
        <f t="shared" si="309"/>
        <v>963040.65405405418</v>
      </c>
      <c r="J690" s="6">
        <f t="shared" si="309"/>
        <v>0</v>
      </c>
      <c r="K690" s="6">
        <f t="shared" si="309"/>
        <v>963040.65405405418</v>
      </c>
      <c r="L690" s="6">
        <f t="shared" si="309"/>
        <v>959637.86486486497</v>
      </c>
      <c r="M690" s="6">
        <f t="shared" si="309"/>
        <v>0</v>
      </c>
      <c r="N690" s="6">
        <f t="shared" si="309"/>
        <v>959637.86486486497</v>
      </c>
    </row>
    <row r="691" spans="1:14" ht="31.5" outlineLevel="4">
      <c r="A691" s="43" t="s">
        <v>941</v>
      </c>
      <c r="B691" s="43" t="s">
        <v>914</v>
      </c>
      <c r="C691" s="43" t="s">
        <v>683</v>
      </c>
      <c r="D691" s="43"/>
      <c r="E691" s="10" t="s">
        <v>422</v>
      </c>
      <c r="F691" s="6">
        <f t="shared" ref="F691:N692" si="310">F692</f>
        <v>118778.8</v>
      </c>
      <c r="G691" s="6">
        <f t="shared" si="310"/>
        <v>0</v>
      </c>
      <c r="H691" s="6">
        <f t="shared" si="310"/>
        <v>118778.8</v>
      </c>
      <c r="I691" s="6">
        <f>I692</f>
        <v>118778.8</v>
      </c>
      <c r="J691" s="6">
        <f t="shared" si="310"/>
        <v>0</v>
      </c>
      <c r="K691" s="6">
        <f t="shared" si="310"/>
        <v>118778.8</v>
      </c>
      <c r="L691" s="6">
        <f>L692</f>
        <v>118778.8</v>
      </c>
      <c r="M691" s="6">
        <f t="shared" si="310"/>
        <v>0</v>
      </c>
      <c r="N691" s="6">
        <f t="shared" si="310"/>
        <v>118778.8</v>
      </c>
    </row>
    <row r="692" spans="1:14" ht="15.75" outlineLevel="5">
      <c r="A692" s="43" t="s">
        <v>941</v>
      </c>
      <c r="B692" s="43" t="s">
        <v>914</v>
      </c>
      <c r="C692" s="43" t="s">
        <v>694</v>
      </c>
      <c r="D692" s="43"/>
      <c r="E692" s="10" t="s">
        <v>695</v>
      </c>
      <c r="F692" s="6">
        <f t="shared" si="310"/>
        <v>118778.8</v>
      </c>
      <c r="G692" s="6">
        <f t="shared" si="310"/>
        <v>0</v>
      </c>
      <c r="H692" s="6">
        <f t="shared" si="310"/>
        <v>118778.8</v>
      </c>
      <c r="I692" s="6">
        <f>I693</f>
        <v>118778.8</v>
      </c>
      <c r="J692" s="6">
        <f t="shared" si="310"/>
        <v>0</v>
      </c>
      <c r="K692" s="6">
        <f t="shared" si="310"/>
        <v>118778.8</v>
      </c>
      <c r="L692" s="6">
        <f>L693</f>
        <v>118778.8</v>
      </c>
      <c r="M692" s="6">
        <f t="shared" si="310"/>
        <v>0</v>
      </c>
      <c r="N692" s="6">
        <f t="shared" si="310"/>
        <v>118778.8</v>
      </c>
    </row>
    <row r="693" spans="1:14" ht="31.5" outlineLevel="7">
      <c r="A693" s="44" t="s">
        <v>941</v>
      </c>
      <c r="B693" s="44" t="s">
        <v>914</v>
      </c>
      <c r="C693" s="44" t="s">
        <v>694</v>
      </c>
      <c r="D693" s="44" t="s">
        <v>452</v>
      </c>
      <c r="E693" s="11" t="s">
        <v>453</v>
      </c>
      <c r="F693" s="7">
        <f>118776.1+2.7</f>
        <v>118778.8</v>
      </c>
      <c r="G693" s="7"/>
      <c r="H693" s="7">
        <f>SUM(F693:G693)</f>
        <v>118778.8</v>
      </c>
      <c r="I693" s="7">
        <f>118776.1+2.7</f>
        <v>118778.8</v>
      </c>
      <c r="J693" s="7"/>
      <c r="K693" s="7">
        <f>SUM(I693:J693)</f>
        <v>118778.8</v>
      </c>
      <c r="L693" s="7">
        <f>118776.1+2.7</f>
        <v>118778.8</v>
      </c>
      <c r="M693" s="7"/>
      <c r="N693" s="7">
        <f>SUM(L693:M693)</f>
        <v>118778.8</v>
      </c>
    </row>
    <row r="694" spans="1:14" ht="31.5" outlineLevel="4">
      <c r="A694" s="43" t="s">
        <v>941</v>
      </c>
      <c r="B694" s="43" t="s">
        <v>914</v>
      </c>
      <c r="C694" s="43" t="s">
        <v>686</v>
      </c>
      <c r="D694" s="43"/>
      <c r="E694" s="10" t="s">
        <v>687</v>
      </c>
      <c r="F694" s="6">
        <f t="shared" ref="F694:L694" si="311">F695+F697+F699+F701+F705+F703</f>
        <v>838465.84324324329</v>
      </c>
      <c r="G694" s="6">
        <f>G695+G697+G699+G701+G705+G703</f>
        <v>0</v>
      </c>
      <c r="H694" s="6">
        <f>H695+H697+H699+H701+H705+H703</f>
        <v>838465.84324324329</v>
      </c>
      <c r="I694" s="6">
        <f t="shared" si="311"/>
        <v>842643.55405405408</v>
      </c>
      <c r="J694" s="6">
        <f t="shared" si="311"/>
        <v>0</v>
      </c>
      <c r="K694" s="6">
        <f t="shared" si="311"/>
        <v>842643.55405405408</v>
      </c>
      <c r="L694" s="6">
        <f t="shared" si="311"/>
        <v>839240.76486486488</v>
      </c>
      <c r="M694" s="6">
        <f>M695+M697+M699+M701+M705+M703</f>
        <v>0</v>
      </c>
      <c r="N694" s="6">
        <f>N695+N697+N699+N701+N705+N703</f>
        <v>839240.76486486488</v>
      </c>
    </row>
    <row r="695" spans="1:14" ht="31.5" outlineLevel="5">
      <c r="A695" s="43" t="s">
        <v>941</v>
      </c>
      <c r="B695" s="43" t="s">
        <v>914</v>
      </c>
      <c r="C695" s="43" t="s">
        <v>688</v>
      </c>
      <c r="D695" s="43"/>
      <c r="E695" s="10" t="s">
        <v>689</v>
      </c>
      <c r="F695" s="6">
        <f t="shared" ref="F695:N695" si="312">F696</f>
        <v>17324.3</v>
      </c>
      <c r="G695" s="6">
        <f t="shared" si="312"/>
        <v>0</v>
      </c>
      <c r="H695" s="6">
        <f t="shared" si="312"/>
        <v>17324.3</v>
      </c>
      <c r="I695" s="6">
        <f t="shared" si="312"/>
        <v>17324.3</v>
      </c>
      <c r="J695" s="6">
        <f t="shared" si="312"/>
        <v>0</v>
      </c>
      <c r="K695" s="6">
        <f t="shared" si="312"/>
        <v>17324.3</v>
      </c>
      <c r="L695" s="6">
        <f>L696</f>
        <v>17324.3</v>
      </c>
      <c r="M695" s="6">
        <f t="shared" si="312"/>
        <v>0</v>
      </c>
      <c r="N695" s="6">
        <f t="shared" si="312"/>
        <v>17324.3</v>
      </c>
    </row>
    <row r="696" spans="1:14" ht="31.5" outlineLevel="7">
      <c r="A696" s="44" t="s">
        <v>941</v>
      </c>
      <c r="B696" s="44" t="s">
        <v>914</v>
      </c>
      <c r="C696" s="44" t="s">
        <v>688</v>
      </c>
      <c r="D696" s="44" t="s">
        <v>452</v>
      </c>
      <c r="E696" s="11" t="s">
        <v>453</v>
      </c>
      <c r="F696" s="7">
        <v>17324.3</v>
      </c>
      <c r="G696" s="7"/>
      <c r="H696" s="7">
        <f>SUM(F696:G696)</f>
        <v>17324.3</v>
      </c>
      <c r="I696" s="7">
        <v>17324.3</v>
      </c>
      <c r="J696" s="7"/>
      <c r="K696" s="7">
        <f>SUM(I696:J696)</f>
        <v>17324.3</v>
      </c>
      <c r="L696" s="7">
        <v>17324.3</v>
      </c>
      <c r="M696" s="7"/>
      <c r="N696" s="7">
        <f>SUM(L696:M696)</f>
        <v>17324.3</v>
      </c>
    </row>
    <row r="697" spans="1:14" ht="31.5" outlineLevel="5">
      <c r="A697" s="43" t="s">
        <v>941</v>
      </c>
      <c r="B697" s="43" t="s">
        <v>914</v>
      </c>
      <c r="C697" s="43" t="s">
        <v>690</v>
      </c>
      <c r="D697" s="43"/>
      <c r="E697" s="10" t="s">
        <v>691</v>
      </c>
      <c r="F697" s="6">
        <f t="shared" ref="F697:N697" si="313">F698</f>
        <v>658669.6</v>
      </c>
      <c r="G697" s="6">
        <f t="shared" si="313"/>
        <v>0</v>
      </c>
      <c r="H697" s="6">
        <f t="shared" si="313"/>
        <v>658669.6</v>
      </c>
      <c r="I697" s="6">
        <f t="shared" si="313"/>
        <v>673056</v>
      </c>
      <c r="J697" s="6">
        <f t="shared" si="313"/>
        <v>0</v>
      </c>
      <c r="K697" s="6">
        <f t="shared" si="313"/>
        <v>673056</v>
      </c>
      <c r="L697" s="6">
        <f t="shared" si="313"/>
        <v>671500.9</v>
      </c>
      <c r="M697" s="6">
        <f t="shared" si="313"/>
        <v>0</v>
      </c>
      <c r="N697" s="6">
        <f t="shared" si="313"/>
        <v>671500.9</v>
      </c>
    </row>
    <row r="698" spans="1:14" ht="31.5" outlineLevel="7">
      <c r="A698" s="44" t="s">
        <v>941</v>
      </c>
      <c r="B698" s="44" t="s">
        <v>914</v>
      </c>
      <c r="C698" s="44" t="s">
        <v>690</v>
      </c>
      <c r="D698" s="44" t="s">
        <v>452</v>
      </c>
      <c r="E698" s="11" t="s">
        <v>453</v>
      </c>
      <c r="F698" s="7">
        <v>658669.6</v>
      </c>
      <c r="G698" s="7"/>
      <c r="H698" s="7">
        <f>SUM(F698:G698)</f>
        <v>658669.6</v>
      </c>
      <c r="I698" s="7">
        <v>673056</v>
      </c>
      <c r="J698" s="7"/>
      <c r="K698" s="7">
        <f>SUM(I698:J698)</f>
        <v>673056</v>
      </c>
      <c r="L698" s="7">
        <v>671500.9</v>
      </c>
      <c r="M698" s="7"/>
      <c r="N698" s="7">
        <f>SUM(L698:M698)</f>
        <v>671500.9</v>
      </c>
    </row>
    <row r="699" spans="1:14" ht="31.5" outlineLevel="5">
      <c r="A699" s="43" t="s">
        <v>941</v>
      </c>
      <c r="B699" s="43" t="s">
        <v>914</v>
      </c>
      <c r="C699" s="43" t="s">
        <v>696</v>
      </c>
      <c r="D699" s="43"/>
      <c r="E699" s="10" t="s">
        <v>697</v>
      </c>
      <c r="F699" s="6">
        <f t="shared" ref="F699:N699" si="314">F700</f>
        <v>51567</v>
      </c>
      <c r="G699" s="6">
        <f t="shared" si="314"/>
        <v>0</v>
      </c>
      <c r="H699" s="6">
        <f t="shared" si="314"/>
        <v>51567</v>
      </c>
      <c r="I699" s="6">
        <f t="shared" si="314"/>
        <v>51567</v>
      </c>
      <c r="J699" s="6">
        <f t="shared" si="314"/>
        <v>0</v>
      </c>
      <c r="K699" s="6">
        <f t="shared" si="314"/>
        <v>51567</v>
      </c>
      <c r="L699" s="6">
        <f>L700</f>
        <v>51567</v>
      </c>
      <c r="M699" s="6">
        <f t="shared" si="314"/>
        <v>0</v>
      </c>
      <c r="N699" s="6">
        <f t="shared" si="314"/>
        <v>51567</v>
      </c>
    </row>
    <row r="700" spans="1:14" ht="31.5" outlineLevel="7">
      <c r="A700" s="44" t="s">
        <v>941</v>
      </c>
      <c r="B700" s="44" t="s">
        <v>914</v>
      </c>
      <c r="C700" s="44" t="s">
        <v>696</v>
      </c>
      <c r="D700" s="44" t="s">
        <v>452</v>
      </c>
      <c r="E700" s="11" t="s">
        <v>453</v>
      </c>
      <c r="F700" s="7">
        <v>51567</v>
      </c>
      <c r="G700" s="7"/>
      <c r="H700" s="7">
        <f>SUM(F700:G700)</f>
        <v>51567</v>
      </c>
      <c r="I700" s="7">
        <v>51567</v>
      </c>
      <c r="J700" s="7"/>
      <c r="K700" s="7">
        <f>SUM(I700:J700)</f>
        <v>51567</v>
      </c>
      <c r="L700" s="7">
        <v>51567</v>
      </c>
      <c r="M700" s="7"/>
      <c r="N700" s="7">
        <f>SUM(L700:M700)</f>
        <v>51567</v>
      </c>
    </row>
    <row r="701" spans="1:14" ht="31.5" outlineLevel="5">
      <c r="A701" s="43" t="s">
        <v>941</v>
      </c>
      <c r="B701" s="43" t="s">
        <v>914</v>
      </c>
      <c r="C701" s="43" t="s">
        <v>698</v>
      </c>
      <c r="D701" s="43"/>
      <c r="E701" s="10" t="s">
        <v>699</v>
      </c>
      <c r="F701" s="6">
        <f t="shared" ref="F701:N701" si="315">F702</f>
        <v>103553.7</v>
      </c>
      <c r="G701" s="6">
        <f t="shared" si="315"/>
        <v>0</v>
      </c>
      <c r="H701" s="6">
        <f t="shared" si="315"/>
        <v>103553.7</v>
      </c>
      <c r="I701" s="6">
        <f t="shared" si="315"/>
        <v>93266.2</v>
      </c>
      <c r="J701" s="6">
        <f t="shared" si="315"/>
        <v>0</v>
      </c>
      <c r="K701" s="6">
        <f t="shared" si="315"/>
        <v>93266.2</v>
      </c>
      <c r="L701" s="6">
        <f t="shared" si="315"/>
        <v>91523.7</v>
      </c>
      <c r="M701" s="6">
        <f t="shared" si="315"/>
        <v>0</v>
      </c>
      <c r="N701" s="6">
        <f t="shared" si="315"/>
        <v>91523.7</v>
      </c>
    </row>
    <row r="702" spans="1:14" ht="31.5" outlineLevel="7">
      <c r="A702" s="44" t="s">
        <v>941</v>
      </c>
      <c r="B702" s="44" t="s">
        <v>914</v>
      </c>
      <c r="C702" s="44" t="s">
        <v>698</v>
      </c>
      <c r="D702" s="44" t="s">
        <v>452</v>
      </c>
      <c r="E702" s="11" t="s">
        <v>453</v>
      </c>
      <c r="F702" s="7">
        <v>103553.7</v>
      </c>
      <c r="G702" s="7"/>
      <c r="H702" s="7">
        <f>SUM(F702:G702)</f>
        <v>103553.7</v>
      </c>
      <c r="I702" s="7">
        <v>93266.2</v>
      </c>
      <c r="J702" s="7"/>
      <c r="K702" s="7">
        <f>SUM(I702:J702)</f>
        <v>93266.2</v>
      </c>
      <c r="L702" s="7">
        <v>91523.7</v>
      </c>
      <c r="M702" s="7"/>
      <c r="N702" s="7">
        <f>SUM(L702:M702)</f>
        <v>91523.7</v>
      </c>
    </row>
    <row r="703" spans="1:14" ht="124.5" customHeight="1" outlineLevel="5">
      <c r="A703" s="43" t="s">
        <v>941</v>
      </c>
      <c r="B703" s="43" t="s">
        <v>914</v>
      </c>
      <c r="C703" s="43" t="s">
        <v>700</v>
      </c>
      <c r="D703" s="43"/>
      <c r="E703" s="52" t="s">
        <v>811</v>
      </c>
      <c r="F703" s="6">
        <f t="shared" ref="F703:N703" si="316">F704</f>
        <v>551.34324324324325</v>
      </c>
      <c r="G703" s="6">
        <f t="shared" si="316"/>
        <v>0</v>
      </c>
      <c r="H703" s="6">
        <f t="shared" si="316"/>
        <v>551.34324324324325</v>
      </c>
      <c r="I703" s="6">
        <f t="shared" si="316"/>
        <v>557.254054054054</v>
      </c>
      <c r="J703" s="6">
        <f t="shared" si="316"/>
        <v>0</v>
      </c>
      <c r="K703" s="6">
        <f t="shared" si="316"/>
        <v>557.254054054054</v>
      </c>
      <c r="L703" s="6">
        <f>L704</f>
        <v>549.3648648648649</v>
      </c>
      <c r="M703" s="6">
        <f t="shared" si="316"/>
        <v>0</v>
      </c>
      <c r="N703" s="6">
        <f t="shared" si="316"/>
        <v>549.3648648648649</v>
      </c>
    </row>
    <row r="704" spans="1:14" ht="31.5" outlineLevel="7">
      <c r="A704" s="44" t="s">
        <v>941</v>
      </c>
      <c r="B704" s="44" t="s">
        <v>914</v>
      </c>
      <c r="C704" s="44" t="s">
        <v>700</v>
      </c>
      <c r="D704" s="44" t="s">
        <v>452</v>
      </c>
      <c r="E704" s="11" t="s">
        <v>453</v>
      </c>
      <c r="F704" s="7">
        <v>551.34324324324325</v>
      </c>
      <c r="G704" s="7"/>
      <c r="H704" s="7">
        <f>SUM(F704:G704)</f>
        <v>551.34324324324325</v>
      </c>
      <c r="I704" s="7">
        <v>557.254054054054</v>
      </c>
      <c r="J704" s="7"/>
      <c r="K704" s="7">
        <f>SUM(I704:J704)</f>
        <v>557.254054054054</v>
      </c>
      <c r="L704" s="7">
        <v>549.3648648648649</v>
      </c>
      <c r="M704" s="7"/>
      <c r="N704" s="7">
        <f>SUM(L704:M704)</f>
        <v>549.3648648648649</v>
      </c>
    </row>
    <row r="705" spans="1:14" ht="124.5" customHeight="1" outlineLevel="5">
      <c r="A705" s="43" t="s">
        <v>941</v>
      </c>
      <c r="B705" s="43" t="s">
        <v>914</v>
      </c>
      <c r="C705" s="43" t="s">
        <v>700</v>
      </c>
      <c r="D705" s="43"/>
      <c r="E705" s="52" t="s">
        <v>812</v>
      </c>
      <c r="F705" s="6">
        <f t="shared" ref="F705:N705" si="317">F706</f>
        <v>6799.9</v>
      </c>
      <c r="G705" s="6">
        <f t="shared" si="317"/>
        <v>0</v>
      </c>
      <c r="H705" s="6">
        <f t="shared" si="317"/>
        <v>6799.9</v>
      </c>
      <c r="I705" s="6">
        <f t="shared" si="317"/>
        <v>6872.8</v>
      </c>
      <c r="J705" s="6">
        <f t="shared" si="317"/>
        <v>0</v>
      </c>
      <c r="K705" s="6">
        <f t="shared" si="317"/>
        <v>6872.8</v>
      </c>
      <c r="L705" s="6">
        <f>L706</f>
        <v>6775.5</v>
      </c>
      <c r="M705" s="6">
        <f t="shared" si="317"/>
        <v>0</v>
      </c>
      <c r="N705" s="6">
        <f t="shared" si="317"/>
        <v>6775.5</v>
      </c>
    </row>
    <row r="706" spans="1:14" ht="31.5" outlineLevel="7">
      <c r="A706" s="44" t="s">
        <v>941</v>
      </c>
      <c r="B706" s="44" t="s">
        <v>914</v>
      </c>
      <c r="C706" s="44" t="s">
        <v>700</v>
      </c>
      <c r="D706" s="44" t="s">
        <v>452</v>
      </c>
      <c r="E706" s="11" t="s">
        <v>453</v>
      </c>
      <c r="F706" s="7">
        <v>6799.9</v>
      </c>
      <c r="G706" s="7"/>
      <c r="H706" s="7">
        <f>SUM(F706:G706)</f>
        <v>6799.9</v>
      </c>
      <c r="I706" s="7">
        <v>6872.8</v>
      </c>
      <c r="J706" s="7"/>
      <c r="K706" s="7">
        <f>SUM(I706:J706)</f>
        <v>6872.8</v>
      </c>
      <c r="L706" s="7">
        <v>6775.5</v>
      </c>
      <c r="M706" s="7"/>
      <c r="N706" s="7">
        <f>SUM(L706:M706)</f>
        <v>6775.5</v>
      </c>
    </row>
    <row r="707" spans="1:14" ht="31.5" outlineLevel="7">
      <c r="A707" s="43" t="s">
        <v>941</v>
      </c>
      <c r="B707" s="43" t="s">
        <v>914</v>
      </c>
      <c r="C707" s="43" t="s">
        <v>37</v>
      </c>
      <c r="D707" s="43"/>
      <c r="E707" s="10" t="s">
        <v>39</v>
      </c>
      <c r="F707" s="6">
        <f t="shared" ref="F707:N708" si="318">F708</f>
        <v>1618.3</v>
      </c>
      <c r="G707" s="6">
        <f t="shared" si="318"/>
        <v>0</v>
      </c>
      <c r="H707" s="6">
        <f t="shared" si="318"/>
        <v>1618.3</v>
      </c>
      <c r="I707" s="6">
        <f t="shared" si="318"/>
        <v>1618.3</v>
      </c>
      <c r="J707" s="6">
        <f t="shared" si="318"/>
        <v>0</v>
      </c>
      <c r="K707" s="6">
        <f t="shared" si="318"/>
        <v>1618.3</v>
      </c>
      <c r="L707" s="6">
        <f t="shared" si="318"/>
        <v>1618.3</v>
      </c>
      <c r="M707" s="6">
        <f t="shared" si="318"/>
        <v>0</v>
      </c>
      <c r="N707" s="6">
        <f t="shared" si="318"/>
        <v>1618.3</v>
      </c>
    </row>
    <row r="708" spans="1:14" ht="47.25" outlineLevel="7">
      <c r="A708" s="43" t="s">
        <v>941</v>
      </c>
      <c r="B708" s="43" t="s">
        <v>914</v>
      </c>
      <c r="C708" s="43" t="s">
        <v>38</v>
      </c>
      <c r="D708" s="43"/>
      <c r="E708" s="10" t="s">
        <v>40</v>
      </c>
      <c r="F708" s="6">
        <f t="shared" si="318"/>
        <v>1618.3</v>
      </c>
      <c r="G708" s="6">
        <f t="shared" si="318"/>
        <v>0</v>
      </c>
      <c r="H708" s="6">
        <f t="shared" si="318"/>
        <v>1618.3</v>
      </c>
      <c r="I708" s="6">
        <f t="shared" si="318"/>
        <v>1618.3</v>
      </c>
      <c r="J708" s="6">
        <f t="shared" si="318"/>
        <v>0</v>
      </c>
      <c r="K708" s="6">
        <f t="shared" si="318"/>
        <v>1618.3</v>
      </c>
      <c r="L708" s="6">
        <f t="shared" si="318"/>
        <v>1618.3</v>
      </c>
      <c r="M708" s="6">
        <f t="shared" si="318"/>
        <v>0</v>
      </c>
      <c r="N708" s="6">
        <f t="shared" si="318"/>
        <v>1618.3</v>
      </c>
    </row>
    <row r="709" spans="1:14" ht="31.5" outlineLevel="7">
      <c r="A709" s="44" t="s">
        <v>941</v>
      </c>
      <c r="B709" s="44" t="s">
        <v>914</v>
      </c>
      <c r="C709" s="44" t="s">
        <v>38</v>
      </c>
      <c r="D709" s="44" t="s">
        <v>452</v>
      </c>
      <c r="E709" s="11" t="s">
        <v>453</v>
      </c>
      <c r="F709" s="7">
        <v>1618.3</v>
      </c>
      <c r="G709" s="7"/>
      <c r="H709" s="7">
        <f>SUM(F709:G709)</f>
        <v>1618.3</v>
      </c>
      <c r="I709" s="7">
        <v>1618.3</v>
      </c>
      <c r="J709" s="7"/>
      <c r="K709" s="7">
        <f>SUM(I709:J709)</f>
        <v>1618.3</v>
      </c>
      <c r="L709" s="7">
        <v>1618.3</v>
      </c>
      <c r="M709" s="7"/>
      <c r="N709" s="7">
        <f>SUM(L709:M709)</f>
        <v>1618.3</v>
      </c>
    </row>
    <row r="710" spans="1:14" ht="31.5" outlineLevel="7">
      <c r="A710" s="43" t="s">
        <v>941</v>
      </c>
      <c r="B710" s="43" t="s">
        <v>914</v>
      </c>
      <c r="C710" s="41" t="s">
        <v>436</v>
      </c>
      <c r="D710" s="41" t="s">
        <v>835</v>
      </c>
      <c r="E710" s="14" t="s">
        <v>47</v>
      </c>
      <c r="F710" s="6">
        <f t="shared" ref="F710:N713" si="319">F711</f>
        <v>1270</v>
      </c>
      <c r="G710" s="6">
        <f t="shared" si="319"/>
        <v>0</v>
      </c>
      <c r="H710" s="6">
        <f t="shared" si="319"/>
        <v>1270</v>
      </c>
      <c r="I710" s="6">
        <f t="shared" si="319"/>
        <v>1270</v>
      </c>
      <c r="J710" s="6">
        <f t="shared" si="319"/>
        <v>0</v>
      </c>
      <c r="K710" s="6">
        <f t="shared" si="319"/>
        <v>1270</v>
      </c>
      <c r="L710" s="6">
        <f t="shared" si="319"/>
        <v>1270</v>
      </c>
      <c r="M710" s="6">
        <f t="shared" si="319"/>
        <v>0</v>
      </c>
      <c r="N710" s="6">
        <f t="shared" si="319"/>
        <v>1270</v>
      </c>
    </row>
    <row r="711" spans="1:14" ht="31.5" outlineLevel="7">
      <c r="A711" s="43" t="s">
        <v>941</v>
      </c>
      <c r="B711" s="43" t="s">
        <v>914</v>
      </c>
      <c r="C711" s="41" t="s">
        <v>479</v>
      </c>
      <c r="D711" s="41" t="s">
        <v>835</v>
      </c>
      <c r="E711" s="14" t="s">
        <v>480</v>
      </c>
      <c r="F711" s="6">
        <f t="shared" si="319"/>
        <v>1270</v>
      </c>
      <c r="G711" s="6">
        <f t="shared" si="319"/>
        <v>0</v>
      </c>
      <c r="H711" s="6">
        <f t="shared" si="319"/>
        <v>1270</v>
      </c>
      <c r="I711" s="6">
        <f t="shared" si="319"/>
        <v>1270</v>
      </c>
      <c r="J711" s="6">
        <f t="shared" si="319"/>
        <v>0</v>
      </c>
      <c r="K711" s="6">
        <f t="shared" si="319"/>
        <v>1270</v>
      </c>
      <c r="L711" s="6">
        <f t="shared" si="319"/>
        <v>1270</v>
      </c>
      <c r="M711" s="6">
        <f t="shared" si="319"/>
        <v>0</v>
      </c>
      <c r="N711" s="6">
        <f t="shared" si="319"/>
        <v>1270</v>
      </c>
    </row>
    <row r="712" spans="1:14" ht="15.75" outlineLevel="7">
      <c r="A712" s="43" t="s">
        <v>941</v>
      </c>
      <c r="B712" s="43" t="s">
        <v>914</v>
      </c>
      <c r="C712" s="41" t="s">
        <v>490</v>
      </c>
      <c r="D712" s="41"/>
      <c r="E712" s="14" t="s">
        <v>491</v>
      </c>
      <c r="F712" s="6">
        <f t="shared" si="319"/>
        <v>1270</v>
      </c>
      <c r="G712" s="6">
        <f t="shared" si="319"/>
        <v>0</v>
      </c>
      <c r="H712" s="6">
        <f t="shared" si="319"/>
        <v>1270</v>
      </c>
      <c r="I712" s="6">
        <f t="shared" si="319"/>
        <v>1270</v>
      </c>
      <c r="J712" s="6">
        <f t="shared" si="319"/>
        <v>0</v>
      </c>
      <c r="K712" s="6">
        <f t="shared" si="319"/>
        <v>1270</v>
      </c>
      <c r="L712" s="6">
        <f t="shared" si="319"/>
        <v>1270</v>
      </c>
      <c r="M712" s="6">
        <f t="shared" si="319"/>
        <v>0</v>
      </c>
      <c r="N712" s="6">
        <f t="shared" si="319"/>
        <v>1270</v>
      </c>
    </row>
    <row r="713" spans="1:14" ht="15.75" outlineLevel="7">
      <c r="A713" s="43" t="s">
        <v>941</v>
      </c>
      <c r="B713" s="43" t="s">
        <v>914</v>
      </c>
      <c r="C713" s="104" t="s">
        <v>49</v>
      </c>
      <c r="D713" s="41"/>
      <c r="E713" s="20" t="s">
        <v>48</v>
      </c>
      <c r="F713" s="6">
        <f t="shared" si="319"/>
        <v>1270</v>
      </c>
      <c r="G713" s="6">
        <f t="shared" si="319"/>
        <v>0</v>
      </c>
      <c r="H713" s="6">
        <f t="shared" si="319"/>
        <v>1270</v>
      </c>
      <c r="I713" s="6">
        <f t="shared" si="319"/>
        <v>1270</v>
      </c>
      <c r="J713" s="6">
        <f t="shared" si="319"/>
        <v>0</v>
      </c>
      <c r="K713" s="6">
        <f t="shared" si="319"/>
        <v>1270</v>
      </c>
      <c r="L713" s="6">
        <f t="shared" si="319"/>
        <v>1270</v>
      </c>
      <c r="M713" s="6">
        <f t="shared" si="319"/>
        <v>0</v>
      </c>
      <c r="N713" s="6">
        <f t="shared" si="319"/>
        <v>1270</v>
      </c>
    </row>
    <row r="714" spans="1:14" ht="31.5" outlineLevel="7">
      <c r="A714" s="44" t="s">
        <v>941</v>
      </c>
      <c r="B714" s="44" t="s">
        <v>914</v>
      </c>
      <c r="C714" s="55" t="s">
        <v>49</v>
      </c>
      <c r="D714" s="44" t="s">
        <v>452</v>
      </c>
      <c r="E714" s="11" t="s">
        <v>453</v>
      </c>
      <c r="F714" s="7">
        <v>1270</v>
      </c>
      <c r="G714" s="7"/>
      <c r="H714" s="7">
        <f>SUM(F714:G714)</f>
        <v>1270</v>
      </c>
      <c r="I714" s="7">
        <v>1270</v>
      </c>
      <c r="J714" s="7"/>
      <c r="K714" s="7">
        <f>SUM(I714:J714)</f>
        <v>1270</v>
      </c>
      <c r="L714" s="7">
        <v>1270</v>
      </c>
      <c r="M714" s="7"/>
      <c r="N714" s="7">
        <f>SUM(L714:M714)</f>
        <v>1270</v>
      </c>
    </row>
    <row r="715" spans="1:14" ht="15.75" outlineLevel="1">
      <c r="A715" s="43" t="s">
        <v>941</v>
      </c>
      <c r="B715" s="43" t="s">
        <v>946</v>
      </c>
      <c r="C715" s="43"/>
      <c r="D715" s="43"/>
      <c r="E715" s="10" t="s">
        <v>947</v>
      </c>
      <c r="F715" s="6">
        <f t="shared" ref="F715:N715" si="320">F716+F721</f>
        <v>86644</v>
      </c>
      <c r="G715" s="6">
        <f t="shared" si="320"/>
        <v>0</v>
      </c>
      <c r="H715" s="6">
        <f t="shared" si="320"/>
        <v>86644</v>
      </c>
      <c r="I715" s="6">
        <f t="shared" si="320"/>
        <v>86644</v>
      </c>
      <c r="J715" s="6">
        <f t="shared" si="320"/>
        <v>0</v>
      </c>
      <c r="K715" s="6">
        <f t="shared" si="320"/>
        <v>86644</v>
      </c>
      <c r="L715" s="6">
        <f t="shared" si="320"/>
        <v>86644</v>
      </c>
      <c r="M715" s="6">
        <f t="shared" si="320"/>
        <v>0</v>
      </c>
      <c r="N715" s="6">
        <f t="shared" si="320"/>
        <v>86644</v>
      </c>
    </row>
    <row r="716" spans="1:14" ht="31.5" outlineLevel="2">
      <c r="A716" s="43" t="s">
        <v>941</v>
      </c>
      <c r="B716" s="43" t="s">
        <v>946</v>
      </c>
      <c r="C716" s="43" t="s">
        <v>610</v>
      </c>
      <c r="D716" s="43"/>
      <c r="E716" s="10" t="s">
        <v>611</v>
      </c>
      <c r="F716" s="6">
        <f t="shared" ref="F716:N716" si="321">F717</f>
        <v>86544</v>
      </c>
      <c r="G716" s="6">
        <f t="shared" si="321"/>
        <v>0</v>
      </c>
      <c r="H716" s="6">
        <f t="shared" si="321"/>
        <v>86544</v>
      </c>
      <c r="I716" s="6">
        <f t="shared" si="321"/>
        <v>86544</v>
      </c>
      <c r="J716" s="6">
        <f t="shared" si="321"/>
        <v>0</v>
      </c>
      <c r="K716" s="6">
        <f t="shared" si="321"/>
        <v>86544</v>
      </c>
      <c r="L716" s="6">
        <f t="shared" si="321"/>
        <v>86544</v>
      </c>
      <c r="M716" s="6">
        <f t="shared" si="321"/>
        <v>0</v>
      </c>
      <c r="N716" s="6">
        <f t="shared" si="321"/>
        <v>86544</v>
      </c>
    </row>
    <row r="717" spans="1:14" ht="31.5" outlineLevel="3">
      <c r="A717" s="43" t="s">
        <v>941</v>
      </c>
      <c r="B717" s="43" t="s">
        <v>946</v>
      </c>
      <c r="C717" s="43" t="s">
        <v>681</v>
      </c>
      <c r="D717" s="43"/>
      <c r="E717" s="10" t="s">
        <v>682</v>
      </c>
      <c r="F717" s="6">
        <f t="shared" ref="F717:N719" si="322">F718</f>
        <v>86544</v>
      </c>
      <c r="G717" s="6">
        <f t="shared" si="322"/>
        <v>0</v>
      </c>
      <c r="H717" s="6">
        <f t="shared" si="322"/>
        <v>86544</v>
      </c>
      <c r="I717" s="6">
        <f>I718</f>
        <v>86544</v>
      </c>
      <c r="J717" s="6">
        <f t="shared" si="322"/>
        <v>0</v>
      </c>
      <c r="K717" s="6">
        <f t="shared" si="322"/>
        <v>86544</v>
      </c>
      <c r="L717" s="6">
        <f>L718</f>
        <v>86544</v>
      </c>
      <c r="M717" s="6">
        <f t="shared" si="322"/>
        <v>0</v>
      </c>
      <c r="N717" s="6">
        <f t="shared" si="322"/>
        <v>86544</v>
      </c>
    </row>
    <row r="718" spans="1:14" ht="31.5" outlineLevel="4">
      <c r="A718" s="43" t="s">
        <v>941</v>
      </c>
      <c r="B718" s="43" t="s">
        <v>946</v>
      </c>
      <c r="C718" s="43" t="s">
        <v>683</v>
      </c>
      <c r="D718" s="43"/>
      <c r="E718" s="10" t="s">
        <v>422</v>
      </c>
      <c r="F718" s="6">
        <f t="shared" si="322"/>
        <v>86544</v>
      </c>
      <c r="G718" s="6">
        <f t="shared" si="322"/>
        <v>0</v>
      </c>
      <c r="H718" s="6">
        <f t="shared" si="322"/>
        <v>86544</v>
      </c>
      <c r="I718" s="6">
        <f t="shared" si="322"/>
        <v>86544</v>
      </c>
      <c r="J718" s="6">
        <f t="shared" si="322"/>
        <v>0</v>
      </c>
      <c r="K718" s="6">
        <f t="shared" si="322"/>
        <v>86544</v>
      </c>
      <c r="L718" s="6">
        <f t="shared" si="322"/>
        <v>86544</v>
      </c>
      <c r="M718" s="6">
        <f t="shared" si="322"/>
        <v>0</v>
      </c>
      <c r="N718" s="6">
        <f t="shared" si="322"/>
        <v>86544</v>
      </c>
    </row>
    <row r="719" spans="1:14" ht="15.75" outlineLevel="5">
      <c r="A719" s="43" t="s">
        <v>941</v>
      </c>
      <c r="B719" s="43" t="s">
        <v>946</v>
      </c>
      <c r="C719" s="43" t="s">
        <v>701</v>
      </c>
      <c r="D719" s="43"/>
      <c r="E719" s="10" t="s">
        <v>702</v>
      </c>
      <c r="F719" s="6">
        <f t="shared" si="322"/>
        <v>86544</v>
      </c>
      <c r="G719" s="6">
        <f t="shared" si="322"/>
        <v>0</v>
      </c>
      <c r="H719" s="6">
        <f t="shared" si="322"/>
        <v>86544</v>
      </c>
      <c r="I719" s="6">
        <f>I720</f>
        <v>86544</v>
      </c>
      <c r="J719" s="6">
        <f t="shared" si="322"/>
        <v>0</v>
      </c>
      <c r="K719" s="6">
        <f t="shared" si="322"/>
        <v>86544</v>
      </c>
      <c r="L719" s="6">
        <f>L720</f>
        <v>86544</v>
      </c>
      <c r="M719" s="6">
        <f t="shared" si="322"/>
        <v>0</v>
      </c>
      <c r="N719" s="6">
        <f t="shared" si="322"/>
        <v>86544</v>
      </c>
    </row>
    <row r="720" spans="1:14" ht="31.5" outlineLevel="7">
      <c r="A720" s="44" t="s">
        <v>941</v>
      </c>
      <c r="B720" s="44" t="s">
        <v>946</v>
      </c>
      <c r="C720" s="44" t="s">
        <v>701</v>
      </c>
      <c r="D720" s="44" t="s">
        <v>452</v>
      </c>
      <c r="E720" s="11" t="s">
        <v>453</v>
      </c>
      <c r="F720" s="7">
        <v>86544</v>
      </c>
      <c r="G720" s="7"/>
      <c r="H720" s="7">
        <f>SUM(F720:G720)</f>
        <v>86544</v>
      </c>
      <c r="I720" s="7">
        <v>86544</v>
      </c>
      <c r="J720" s="7"/>
      <c r="K720" s="7">
        <f>SUM(I720:J720)</f>
        <v>86544</v>
      </c>
      <c r="L720" s="7">
        <v>86544</v>
      </c>
      <c r="M720" s="7"/>
      <c r="N720" s="7">
        <f>SUM(L720:M720)</f>
        <v>86544</v>
      </c>
    </row>
    <row r="721" spans="1:14" ht="31.5" outlineLevel="7">
      <c r="A721" s="43" t="s">
        <v>941</v>
      </c>
      <c r="B721" s="43" t="s">
        <v>946</v>
      </c>
      <c r="C721" s="41" t="s">
        <v>436</v>
      </c>
      <c r="D721" s="41" t="s">
        <v>835</v>
      </c>
      <c r="E721" s="14" t="s">
        <v>47</v>
      </c>
      <c r="F721" s="6">
        <f t="shared" ref="F721:N724" si="323">F722</f>
        <v>100</v>
      </c>
      <c r="G721" s="6">
        <f t="shared" si="323"/>
        <v>0</v>
      </c>
      <c r="H721" s="6">
        <f t="shared" si="323"/>
        <v>100</v>
      </c>
      <c r="I721" s="6">
        <f t="shared" si="323"/>
        <v>100</v>
      </c>
      <c r="J721" s="6">
        <f t="shared" si="323"/>
        <v>0</v>
      </c>
      <c r="K721" s="6">
        <f t="shared" si="323"/>
        <v>100</v>
      </c>
      <c r="L721" s="6">
        <f t="shared" si="323"/>
        <v>100</v>
      </c>
      <c r="M721" s="6">
        <f t="shared" si="323"/>
        <v>0</v>
      </c>
      <c r="N721" s="6">
        <f t="shared" si="323"/>
        <v>100</v>
      </c>
    </row>
    <row r="722" spans="1:14" ht="31.5" outlineLevel="7">
      <c r="A722" s="43" t="s">
        <v>941</v>
      </c>
      <c r="B722" s="43" t="s">
        <v>946</v>
      </c>
      <c r="C722" s="41" t="s">
        <v>479</v>
      </c>
      <c r="D722" s="41" t="s">
        <v>835</v>
      </c>
      <c r="E722" s="14" t="s">
        <v>480</v>
      </c>
      <c r="F722" s="6">
        <f t="shared" si="323"/>
        <v>100</v>
      </c>
      <c r="G722" s="6">
        <f t="shared" si="323"/>
        <v>0</v>
      </c>
      <c r="H722" s="6">
        <f t="shared" si="323"/>
        <v>100</v>
      </c>
      <c r="I722" s="6">
        <f t="shared" si="323"/>
        <v>100</v>
      </c>
      <c r="J722" s="6">
        <f t="shared" si="323"/>
        <v>0</v>
      </c>
      <c r="K722" s="6">
        <f t="shared" si="323"/>
        <v>100</v>
      </c>
      <c r="L722" s="6">
        <f t="shared" si="323"/>
        <v>100</v>
      </c>
      <c r="M722" s="6">
        <f t="shared" si="323"/>
        <v>0</v>
      </c>
      <c r="N722" s="6">
        <f t="shared" si="323"/>
        <v>100</v>
      </c>
    </row>
    <row r="723" spans="1:14" ht="15.75" outlineLevel="7">
      <c r="A723" s="43" t="s">
        <v>941</v>
      </c>
      <c r="B723" s="43" t="s">
        <v>946</v>
      </c>
      <c r="C723" s="41" t="s">
        <v>490</v>
      </c>
      <c r="D723" s="41"/>
      <c r="E723" s="14" t="s">
        <v>491</v>
      </c>
      <c r="F723" s="6">
        <f t="shared" si="323"/>
        <v>100</v>
      </c>
      <c r="G723" s="6">
        <f t="shared" si="323"/>
        <v>0</v>
      </c>
      <c r="H723" s="6">
        <f t="shared" si="323"/>
        <v>100</v>
      </c>
      <c r="I723" s="6">
        <f t="shared" si="323"/>
        <v>100</v>
      </c>
      <c r="J723" s="6">
        <f t="shared" si="323"/>
        <v>0</v>
      </c>
      <c r="K723" s="6">
        <f t="shared" si="323"/>
        <v>100</v>
      </c>
      <c r="L723" s="6">
        <f t="shared" si="323"/>
        <v>100</v>
      </c>
      <c r="M723" s="6">
        <f t="shared" si="323"/>
        <v>0</v>
      </c>
      <c r="N723" s="6">
        <f t="shared" si="323"/>
        <v>100</v>
      </c>
    </row>
    <row r="724" spans="1:14" ht="15.75" outlineLevel="7">
      <c r="A724" s="43" t="s">
        <v>941</v>
      </c>
      <c r="B724" s="43" t="s">
        <v>946</v>
      </c>
      <c r="C724" s="104" t="s">
        <v>49</v>
      </c>
      <c r="D724" s="41"/>
      <c r="E724" s="20" t="s">
        <v>48</v>
      </c>
      <c r="F724" s="6">
        <f t="shared" si="323"/>
        <v>100</v>
      </c>
      <c r="G724" s="6">
        <f t="shared" si="323"/>
        <v>0</v>
      </c>
      <c r="H724" s="6">
        <f t="shared" si="323"/>
        <v>100</v>
      </c>
      <c r="I724" s="6">
        <f t="shared" si="323"/>
        <v>100</v>
      </c>
      <c r="J724" s="6">
        <f t="shared" si="323"/>
        <v>0</v>
      </c>
      <c r="K724" s="6">
        <f t="shared" si="323"/>
        <v>100</v>
      </c>
      <c r="L724" s="6">
        <f t="shared" si="323"/>
        <v>100</v>
      </c>
      <c r="M724" s="6">
        <f t="shared" si="323"/>
        <v>0</v>
      </c>
      <c r="N724" s="6">
        <f t="shared" si="323"/>
        <v>100</v>
      </c>
    </row>
    <row r="725" spans="1:14" ht="31.5" outlineLevel="7">
      <c r="A725" s="44" t="s">
        <v>941</v>
      </c>
      <c r="B725" s="44" t="s">
        <v>946</v>
      </c>
      <c r="C725" s="55" t="s">
        <v>49</v>
      </c>
      <c r="D725" s="44" t="s">
        <v>452</v>
      </c>
      <c r="E725" s="11" t="s">
        <v>453</v>
      </c>
      <c r="F725" s="7">
        <v>100</v>
      </c>
      <c r="G725" s="7"/>
      <c r="H725" s="7">
        <f>SUM(F725:G725)</f>
        <v>100</v>
      </c>
      <c r="I725" s="7">
        <v>100</v>
      </c>
      <c r="J725" s="7"/>
      <c r="K725" s="7">
        <f>SUM(I725:J725)</f>
        <v>100</v>
      </c>
      <c r="L725" s="7">
        <v>100</v>
      </c>
      <c r="M725" s="7"/>
      <c r="N725" s="7">
        <f>SUM(L725:M725)</f>
        <v>100</v>
      </c>
    </row>
    <row r="726" spans="1:14" ht="15.75" outlineLevel="1">
      <c r="A726" s="43" t="s">
        <v>941</v>
      </c>
      <c r="B726" s="43" t="s">
        <v>863</v>
      </c>
      <c r="C726" s="43"/>
      <c r="D726" s="43"/>
      <c r="E726" s="10" t="s">
        <v>864</v>
      </c>
      <c r="F726" s="6">
        <f t="shared" ref="F726:N726" si="324">F727</f>
        <v>10.199999999999999</v>
      </c>
      <c r="G726" s="6">
        <f t="shared" si="324"/>
        <v>0</v>
      </c>
      <c r="H726" s="6">
        <f t="shared" si="324"/>
        <v>10.199999999999999</v>
      </c>
      <c r="I726" s="6">
        <f t="shared" si="324"/>
        <v>10.199999999999999</v>
      </c>
      <c r="J726" s="6">
        <f t="shared" si="324"/>
        <v>0</v>
      </c>
      <c r="K726" s="6">
        <f t="shared" si="324"/>
        <v>10.199999999999999</v>
      </c>
      <c r="L726" s="6">
        <f t="shared" si="324"/>
        <v>10.199999999999999</v>
      </c>
      <c r="M726" s="6">
        <f t="shared" si="324"/>
        <v>0</v>
      </c>
      <c r="N726" s="6">
        <f t="shared" si="324"/>
        <v>10.199999999999999</v>
      </c>
    </row>
    <row r="727" spans="1:14" ht="31.5" outlineLevel="2">
      <c r="A727" s="43" t="s">
        <v>941</v>
      </c>
      <c r="B727" s="43" t="s">
        <v>863</v>
      </c>
      <c r="C727" s="43" t="s">
        <v>417</v>
      </c>
      <c r="D727" s="43"/>
      <c r="E727" s="10" t="s">
        <v>418</v>
      </c>
      <c r="F727" s="6">
        <f t="shared" ref="F727:N730" si="325">F728</f>
        <v>10.199999999999999</v>
      </c>
      <c r="G727" s="6">
        <f t="shared" si="325"/>
        <v>0</v>
      </c>
      <c r="H727" s="6">
        <f t="shared" si="325"/>
        <v>10.199999999999999</v>
      </c>
      <c r="I727" s="6">
        <f t="shared" si="325"/>
        <v>10.199999999999999</v>
      </c>
      <c r="J727" s="6">
        <f t="shared" si="325"/>
        <v>0</v>
      </c>
      <c r="K727" s="6">
        <f t="shared" si="325"/>
        <v>10.199999999999999</v>
      </c>
      <c r="L727" s="6">
        <f>L728</f>
        <v>10.199999999999999</v>
      </c>
      <c r="M727" s="6">
        <f t="shared" si="325"/>
        <v>0</v>
      </c>
      <c r="N727" s="6">
        <f t="shared" si="325"/>
        <v>10.199999999999999</v>
      </c>
    </row>
    <row r="728" spans="1:14" ht="15.75" outlineLevel="3">
      <c r="A728" s="43" t="s">
        <v>941</v>
      </c>
      <c r="B728" s="43" t="s">
        <v>863</v>
      </c>
      <c r="C728" s="43" t="s">
        <v>458</v>
      </c>
      <c r="D728" s="43"/>
      <c r="E728" s="10" t="s">
        <v>459</v>
      </c>
      <c r="F728" s="6">
        <f t="shared" si="325"/>
        <v>10.199999999999999</v>
      </c>
      <c r="G728" s="6">
        <f t="shared" si="325"/>
        <v>0</v>
      </c>
      <c r="H728" s="6">
        <f t="shared" si="325"/>
        <v>10.199999999999999</v>
      </c>
      <c r="I728" s="6">
        <f t="shared" si="325"/>
        <v>10.199999999999999</v>
      </c>
      <c r="J728" s="6">
        <f t="shared" si="325"/>
        <v>0</v>
      </c>
      <c r="K728" s="6">
        <f t="shared" si="325"/>
        <v>10.199999999999999</v>
      </c>
      <c r="L728" s="6">
        <f>L729</f>
        <v>10.199999999999999</v>
      </c>
      <c r="M728" s="6">
        <f t="shared" si="325"/>
        <v>0</v>
      </c>
      <c r="N728" s="6">
        <f t="shared" si="325"/>
        <v>10.199999999999999</v>
      </c>
    </row>
    <row r="729" spans="1:14" ht="30.75" customHeight="1" outlineLevel="4">
      <c r="A729" s="43" t="s">
        <v>941</v>
      </c>
      <c r="B729" s="43" t="s">
        <v>863</v>
      </c>
      <c r="C729" s="43" t="s">
        <v>460</v>
      </c>
      <c r="D729" s="43"/>
      <c r="E729" s="10" t="s">
        <v>461</v>
      </c>
      <c r="F729" s="6">
        <f t="shared" si="325"/>
        <v>10.199999999999999</v>
      </c>
      <c r="G729" s="6">
        <f t="shared" si="325"/>
        <v>0</v>
      </c>
      <c r="H729" s="6">
        <f t="shared" si="325"/>
        <v>10.199999999999999</v>
      </c>
      <c r="I729" s="6">
        <f t="shared" si="325"/>
        <v>10.199999999999999</v>
      </c>
      <c r="J729" s="6">
        <f t="shared" si="325"/>
        <v>0</v>
      </c>
      <c r="K729" s="6">
        <f t="shared" si="325"/>
        <v>10.199999999999999</v>
      </c>
      <c r="L729" s="6">
        <f>L730</f>
        <v>10.199999999999999</v>
      </c>
      <c r="M729" s="6">
        <f t="shared" si="325"/>
        <v>0</v>
      </c>
      <c r="N729" s="6">
        <f t="shared" si="325"/>
        <v>10.199999999999999</v>
      </c>
    </row>
    <row r="730" spans="1:14" ht="15.75" outlineLevel="5">
      <c r="A730" s="43" t="s">
        <v>941</v>
      </c>
      <c r="B730" s="43" t="s">
        <v>863</v>
      </c>
      <c r="C730" s="43" t="s">
        <v>462</v>
      </c>
      <c r="D730" s="43"/>
      <c r="E730" s="10" t="s">
        <v>463</v>
      </c>
      <c r="F730" s="6">
        <f t="shared" si="325"/>
        <v>10.199999999999999</v>
      </c>
      <c r="G730" s="6">
        <f t="shared" si="325"/>
        <v>0</v>
      </c>
      <c r="H730" s="6">
        <f t="shared" si="325"/>
        <v>10.199999999999999</v>
      </c>
      <c r="I730" s="6">
        <f t="shared" si="325"/>
        <v>10.199999999999999</v>
      </c>
      <c r="J730" s="6">
        <f t="shared" si="325"/>
        <v>0</v>
      </c>
      <c r="K730" s="6">
        <f t="shared" si="325"/>
        <v>10.199999999999999</v>
      </c>
      <c r="L730" s="6">
        <f>L731</f>
        <v>10.199999999999999</v>
      </c>
      <c r="M730" s="6">
        <f t="shared" si="325"/>
        <v>0</v>
      </c>
      <c r="N730" s="6">
        <f t="shared" si="325"/>
        <v>10.199999999999999</v>
      </c>
    </row>
    <row r="731" spans="1:14" ht="15.75" outlineLevel="7">
      <c r="A731" s="44" t="s">
        <v>941</v>
      </c>
      <c r="B731" s="44" t="s">
        <v>863</v>
      </c>
      <c r="C731" s="44" t="s">
        <v>462</v>
      </c>
      <c r="D731" s="44" t="s">
        <v>394</v>
      </c>
      <c r="E731" s="11" t="s">
        <v>395</v>
      </c>
      <c r="F731" s="7">
        <v>10.199999999999999</v>
      </c>
      <c r="G731" s="7"/>
      <c r="H731" s="7">
        <f>SUM(F731:G731)</f>
        <v>10.199999999999999</v>
      </c>
      <c r="I731" s="7">
        <v>10.199999999999999</v>
      </c>
      <c r="J731" s="7"/>
      <c r="K731" s="7">
        <f>SUM(I731:J731)</f>
        <v>10.199999999999999</v>
      </c>
      <c r="L731" s="7">
        <v>10.199999999999999</v>
      </c>
      <c r="M731" s="7"/>
      <c r="N731" s="7">
        <f>SUM(L731:M731)</f>
        <v>10.199999999999999</v>
      </c>
    </row>
    <row r="732" spans="1:14" ht="15.75" outlineLevel="1">
      <c r="A732" s="43" t="s">
        <v>941</v>
      </c>
      <c r="B732" s="43" t="s">
        <v>917</v>
      </c>
      <c r="C732" s="43"/>
      <c r="D732" s="43"/>
      <c r="E732" s="10" t="s">
        <v>918</v>
      </c>
      <c r="F732" s="6">
        <f t="shared" ref="F732:N732" si="326">F733+F762</f>
        <v>58537.41</v>
      </c>
      <c r="G732" s="6">
        <f t="shared" si="326"/>
        <v>0</v>
      </c>
      <c r="H732" s="6">
        <f t="shared" si="326"/>
        <v>58537.41</v>
      </c>
      <c r="I732" s="6">
        <f t="shared" si="326"/>
        <v>61211.799999999996</v>
      </c>
      <c r="J732" s="6">
        <f t="shared" si="326"/>
        <v>0</v>
      </c>
      <c r="K732" s="6">
        <f t="shared" si="326"/>
        <v>61211.799999999996</v>
      </c>
      <c r="L732" s="6">
        <f t="shared" si="326"/>
        <v>63298.299999999996</v>
      </c>
      <c r="M732" s="6">
        <f t="shared" si="326"/>
        <v>0</v>
      </c>
      <c r="N732" s="6">
        <f t="shared" si="326"/>
        <v>63298.299999999996</v>
      </c>
    </row>
    <row r="733" spans="1:14" ht="31.5" outlineLevel="2">
      <c r="A733" s="43" t="s">
        <v>941</v>
      </c>
      <c r="B733" s="43" t="s">
        <v>917</v>
      </c>
      <c r="C733" s="43" t="s">
        <v>610</v>
      </c>
      <c r="D733" s="43"/>
      <c r="E733" s="10" t="s">
        <v>611</v>
      </c>
      <c r="F733" s="6">
        <f t="shared" ref="F733:N733" si="327">F734+F744</f>
        <v>58373.91</v>
      </c>
      <c r="G733" s="6">
        <f t="shared" si="327"/>
        <v>0</v>
      </c>
      <c r="H733" s="6">
        <f t="shared" si="327"/>
        <v>58373.91</v>
      </c>
      <c r="I733" s="6">
        <f t="shared" si="327"/>
        <v>61048.299999999996</v>
      </c>
      <c r="J733" s="6">
        <f t="shared" si="327"/>
        <v>0</v>
      </c>
      <c r="K733" s="6">
        <f t="shared" si="327"/>
        <v>61048.299999999996</v>
      </c>
      <c r="L733" s="6">
        <f t="shared" si="327"/>
        <v>63134.799999999996</v>
      </c>
      <c r="M733" s="6">
        <f t="shared" si="327"/>
        <v>0</v>
      </c>
      <c r="N733" s="6">
        <f t="shared" si="327"/>
        <v>63134.799999999996</v>
      </c>
    </row>
    <row r="734" spans="1:14" ht="31.5" outlineLevel="3">
      <c r="A734" s="43" t="s">
        <v>941</v>
      </c>
      <c r="B734" s="43" t="s">
        <v>917</v>
      </c>
      <c r="C734" s="43" t="s">
        <v>612</v>
      </c>
      <c r="D734" s="43"/>
      <c r="E734" s="10" t="s">
        <v>613</v>
      </c>
      <c r="F734" s="6">
        <f t="shared" ref="F734:N734" si="328">F735</f>
        <v>579.70000000000005</v>
      </c>
      <c r="G734" s="6">
        <f t="shared" si="328"/>
        <v>0</v>
      </c>
      <c r="H734" s="6">
        <f t="shared" si="328"/>
        <v>579.70000000000005</v>
      </c>
      <c r="I734" s="6">
        <f t="shared" si="328"/>
        <v>579.70000000000005</v>
      </c>
      <c r="J734" s="6">
        <f t="shared" si="328"/>
        <v>0</v>
      </c>
      <c r="K734" s="6">
        <f t="shared" si="328"/>
        <v>579.70000000000005</v>
      </c>
      <c r="L734" s="6">
        <f t="shared" si="328"/>
        <v>579.70000000000005</v>
      </c>
      <c r="M734" s="6">
        <f t="shared" si="328"/>
        <v>0</v>
      </c>
      <c r="N734" s="6">
        <f t="shared" si="328"/>
        <v>579.70000000000005</v>
      </c>
    </row>
    <row r="735" spans="1:14" ht="31.5" outlineLevel="4">
      <c r="A735" s="43" t="s">
        <v>941</v>
      </c>
      <c r="B735" s="43" t="s">
        <v>917</v>
      </c>
      <c r="C735" s="43" t="s">
        <v>692</v>
      </c>
      <c r="D735" s="43"/>
      <c r="E735" s="10" t="s">
        <v>693</v>
      </c>
      <c r="F735" s="6">
        <f t="shared" ref="F735:N735" si="329">F736+F740+F742</f>
        <v>579.70000000000005</v>
      </c>
      <c r="G735" s="6">
        <f t="shared" si="329"/>
        <v>0</v>
      </c>
      <c r="H735" s="6">
        <f t="shared" si="329"/>
        <v>579.70000000000005</v>
      </c>
      <c r="I735" s="6">
        <f t="shared" si="329"/>
        <v>579.70000000000005</v>
      </c>
      <c r="J735" s="6">
        <f t="shared" si="329"/>
        <v>0</v>
      </c>
      <c r="K735" s="6">
        <f t="shared" si="329"/>
        <v>579.70000000000005</v>
      </c>
      <c r="L735" s="6">
        <f t="shared" si="329"/>
        <v>579.70000000000005</v>
      </c>
      <c r="M735" s="6">
        <f t="shared" si="329"/>
        <v>0</v>
      </c>
      <c r="N735" s="6">
        <f t="shared" si="329"/>
        <v>579.70000000000005</v>
      </c>
    </row>
    <row r="736" spans="1:14" ht="15.75" outlineLevel="5">
      <c r="A736" s="43" t="s">
        <v>941</v>
      </c>
      <c r="B736" s="43" t="s">
        <v>917</v>
      </c>
      <c r="C736" s="43" t="s">
        <v>706</v>
      </c>
      <c r="D736" s="43"/>
      <c r="E736" s="10" t="s">
        <v>707</v>
      </c>
      <c r="F736" s="6">
        <f t="shared" ref="F736:L736" si="330">F737+F738+F739</f>
        <v>407.4</v>
      </c>
      <c r="G736" s="6">
        <f>G737+G738+G739</f>
        <v>0</v>
      </c>
      <c r="H736" s="6">
        <f>H737+H738+H739</f>
        <v>407.4</v>
      </c>
      <c r="I736" s="6">
        <f t="shared" si="330"/>
        <v>407.4</v>
      </c>
      <c r="J736" s="6">
        <f t="shared" si="330"/>
        <v>0</v>
      </c>
      <c r="K736" s="6">
        <f t="shared" si="330"/>
        <v>407.4</v>
      </c>
      <c r="L736" s="6">
        <f t="shared" si="330"/>
        <v>407.4</v>
      </c>
      <c r="M736" s="6">
        <f>M737+M738+M739</f>
        <v>0</v>
      </c>
      <c r="N736" s="6">
        <f>N737+N738+N739</f>
        <v>407.4</v>
      </c>
    </row>
    <row r="737" spans="1:14" ht="15.75" outlineLevel="7">
      <c r="A737" s="44" t="s">
        <v>941</v>
      </c>
      <c r="B737" s="44" t="s">
        <v>917</v>
      </c>
      <c r="C737" s="44" t="s">
        <v>706</v>
      </c>
      <c r="D737" s="44" t="s">
        <v>394</v>
      </c>
      <c r="E737" s="11" t="s">
        <v>395</v>
      </c>
      <c r="F737" s="7">
        <v>71.099999999999994</v>
      </c>
      <c r="G737" s="7"/>
      <c r="H737" s="7">
        <f>SUM(F737:G737)</f>
        <v>71.099999999999994</v>
      </c>
      <c r="I737" s="7">
        <v>71.099999999999994</v>
      </c>
      <c r="J737" s="7"/>
      <c r="K737" s="7">
        <f>SUM(I737:J737)</f>
        <v>71.099999999999994</v>
      </c>
      <c r="L737" s="7">
        <v>71.099999999999994</v>
      </c>
      <c r="M737" s="7"/>
      <c r="N737" s="7">
        <f>SUM(L737:M737)</f>
        <v>71.099999999999994</v>
      </c>
    </row>
    <row r="738" spans="1:14" ht="15.75" outlineLevel="7">
      <c r="A738" s="44" t="s">
        <v>941</v>
      </c>
      <c r="B738" s="44" t="s">
        <v>917</v>
      </c>
      <c r="C738" s="44" t="s">
        <v>706</v>
      </c>
      <c r="D738" s="44" t="s">
        <v>406</v>
      </c>
      <c r="E738" s="11" t="s">
        <v>407</v>
      </c>
      <c r="F738" s="7">
        <v>62.4</v>
      </c>
      <c r="G738" s="7"/>
      <c r="H738" s="7">
        <f>SUM(F738:G738)</f>
        <v>62.4</v>
      </c>
      <c r="I738" s="7">
        <v>62.4</v>
      </c>
      <c r="J738" s="7"/>
      <c r="K738" s="7">
        <f>SUM(I738:J738)</f>
        <v>62.4</v>
      </c>
      <c r="L738" s="7">
        <v>62.4</v>
      </c>
      <c r="M738" s="7"/>
      <c r="N738" s="7">
        <f>SUM(L738:M738)</f>
        <v>62.4</v>
      </c>
    </row>
    <row r="739" spans="1:14" ht="31.5" outlineLevel="7">
      <c r="A739" s="44" t="s">
        <v>941</v>
      </c>
      <c r="B739" s="44" t="s">
        <v>917</v>
      </c>
      <c r="C739" s="44" t="s">
        <v>706</v>
      </c>
      <c r="D739" s="44" t="s">
        <v>452</v>
      </c>
      <c r="E739" s="11" t="s">
        <v>453</v>
      </c>
      <c r="F739" s="7">
        <v>273.89999999999998</v>
      </c>
      <c r="G739" s="7"/>
      <c r="H739" s="7">
        <f>SUM(F739:G739)</f>
        <v>273.89999999999998</v>
      </c>
      <c r="I739" s="7">
        <v>273.89999999999998</v>
      </c>
      <c r="J739" s="7"/>
      <c r="K739" s="7">
        <f>SUM(I739:J739)</f>
        <v>273.89999999999998</v>
      </c>
      <c r="L739" s="7">
        <v>273.89999999999998</v>
      </c>
      <c r="M739" s="7"/>
      <c r="N739" s="7">
        <f>SUM(L739:M739)</f>
        <v>273.89999999999998</v>
      </c>
    </row>
    <row r="740" spans="1:14" ht="15.75" outlineLevel="5">
      <c r="A740" s="43" t="s">
        <v>941</v>
      </c>
      <c r="B740" s="43" t="s">
        <v>917</v>
      </c>
      <c r="C740" s="43" t="s">
        <v>708</v>
      </c>
      <c r="D740" s="43"/>
      <c r="E740" s="10" t="s">
        <v>709</v>
      </c>
      <c r="F740" s="6">
        <f t="shared" ref="F740:N740" si="331">F741</f>
        <v>97.3</v>
      </c>
      <c r="G740" s="6">
        <f t="shared" si="331"/>
        <v>0</v>
      </c>
      <c r="H740" s="6">
        <f t="shared" si="331"/>
        <v>97.3</v>
      </c>
      <c r="I740" s="6">
        <f t="shared" si="331"/>
        <v>97.3</v>
      </c>
      <c r="J740" s="6">
        <f t="shared" si="331"/>
        <v>0</v>
      </c>
      <c r="K740" s="6">
        <f t="shared" si="331"/>
        <v>97.3</v>
      </c>
      <c r="L740" s="6">
        <f t="shared" si="331"/>
        <v>97.3</v>
      </c>
      <c r="M740" s="6">
        <f t="shared" si="331"/>
        <v>0</v>
      </c>
      <c r="N740" s="6">
        <f t="shared" si="331"/>
        <v>97.3</v>
      </c>
    </row>
    <row r="741" spans="1:14" ht="31.5" outlineLevel="7">
      <c r="A741" s="44" t="s">
        <v>941</v>
      </c>
      <c r="B741" s="44" t="s">
        <v>917</v>
      </c>
      <c r="C741" s="44" t="s">
        <v>708</v>
      </c>
      <c r="D741" s="44" t="s">
        <v>452</v>
      </c>
      <c r="E741" s="11" t="s">
        <v>453</v>
      </c>
      <c r="F741" s="7">
        <v>97.3</v>
      </c>
      <c r="G741" s="7"/>
      <c r="H741" s="7">
        <f>SUM(F741:G741)</f>
        <v>97.3</v>
      </c>
      <c r="I741" s="7">
        <v>97.3</v>
      </c>
      <c r="J741" s="7"/>
      <c r="K741" s="7">
        <f>SUM(I741:J741)</f>
        <v>97.3</v>
      </c>
      <c r="L741" s="7">
        <v>97.3</v>
      </c>
      <c r="M741" s="7"/>
      <c r="N741" s="7">
        <f>SUM(L741:M741)</f>
        <v>97.3</v>
      </c>
    </row>
    <row r="742" spans="1:14" ht="15.75" outlineLevel="5">
      <c r="A742" s="43" t="s">
        <v>941</v>
      </c>
      <c r="B742" s="43" t="s">
        <v>917</v>
      </c>
      <c r="C742" s="43" t="s">
        <v>710</v>
      </c>
      <c r="D742" s="43"/>
      <c r="E742" s="10" t="s">
        <v>711</v>
      </c>
      <c r="F742" s="6">
        <f t="shared" ref="F742:N742" si="332">F743</f>
        <v>75</v>
      </c>
      <c r="G742" s="6">
        <f t="shared" si="332"/>
        <v>0</v>
      </c>
      <c r="H742" s="6">
        <f t="shared" si="332"/>
        <v>75</v>
      </c>
      <c r="I742" s="6">
        <f t="shared" si="332"/>
        <v>75</v>
      </c>
      <c r="J742" s="6">
        <f t="shared" si="332"/>
        <v>0</v>
      </c>
      <c r="K742" s="6">
        <f t="shared" si="332"/>
        <v>75</v>
      </c>
      <c r="L742" s="6">
        <f t="shared" si="332"/>
        <v>75</v>
      </c>
      <c r="M742" s="6">
        <f t="shared" si="332"/>
        <v>0</v>
      </c>
      <c r="N742" s="6">
        <f t="shared" si="332"/>
        <v>75</v>
      </c>
    </row>
    <row r="743" spans="1:14" ht="15.75" outlineLevel="7">
      <c r="A743" s="44" t="s">
        <v>941</v>
      </c>
      <c r="B743" s="44" t="s">
        <v>917</v>
      </c>
      <c r="C743" s="44" t="s">
        <v>710</v>
      </c>
      <c r="D743" s="44" t="s">
        <v>406</v>
      </c>
      <c r="E743" s="11" t="s">
        <v>407</v>
      </c>
      <c r="F743" s="7">
        <v>75</v>
      </c>
      <c r="G743" s="7"/>
      <c r="H743" s="7">
        <f>SUM(F743:G743)</f>
        <v>75</v>
      </c>
      <c r="I743" s="7">
        <v>75</v>
      </c>
      <c r="J743" s="7"/>
      <c r="K743" s="7">
        <f>SUM(I743:J743)</f>
        <v>75</v>
      </c>
      <c r="L743" s="7">
        <v>75</v>
      </c>
      <c r="M743" s="7"/>
      <c r="N743" s="7">
        <f>SUM(L743:M743)</f>
        <v>75</v>
      </c>
    </row>
    <row r="744" spans="1:14" ht="31.5" outlineLevel="3">
      <c r="A744" s="43" t="s">
        <v>941</v>
      </c>
      <c r="B744" s="43" t="s">
        <v>917</v>
      </c>
      <c r="C744" s="43" t="s">
        <v>681</v>
      </c>
      <c r="D744" s="43"/>
      <c r="E744" s="10" t="s">
        <v>682</v>
      </c>
      <c r="F744" s="6">
        <f t="shared" ref="F744:N744" si="333">F745+F751</f>
        <v>57794.210000000006</v>
      </c>
      <c r="G744" s="6">
        <f t="shared" si="333"/>
        <v>0</v>
      </c>
      <c r="H744" s="6">
        <f t="shared" si="333"/>
        <v>57794.210000000006</v>
      </c>
      <c r="I744" s="6">
        <f t="shared" si="333"/>
        <v>60468.6</v>
      </c>
      <c r="J744" s="6">
        <f t="shared" si="333"/>
        <v>0</v>
      </c>
      <c r="K744" s="6">
        <f t="shared" si="333"/>
        <v>60468.6</v>
      </c>
      <c r="L744" s="6">
        <f t="shared" si="333"/>
        <v>62555.1</v>
      </c>
      <c r="M744" s="6">
        <f t="shared" si="333"/>
        <v>0</v>
      </c>
      <c r="N744" s="6">
        <f t="shared" si="333"/>
        <v>62555.1</v>
      </c>
    </row>
    <row r="745" spans="1:14" ht="31.5" outlineLevel="4">
      <c r="A745" s="43" t="s">
        <v>941</v>
      </c>
      <c r="B745" s="43" t="s">
        <v>917</v>
      </c>
      <c r="C745" s="43" t="s">
        <v>683</v>
      </c>
      <c r="D745" s="43"/>
      <c r="E745" s="10" t="s">
        <v>422</v>
      </c>
      <c r="F745" s="6">
        <f t="shared" ref="F745:N745" si="334">F746+F749</f>
        <v>25052.3</v>
      </c>
      <c r="G745" s="6">
        <f t="shared" si="334"/>
        <v>0</v>
      </c>
      <c r="H745" s="6">
        <f t="shared" si="334"/>
        <v>25052.3</v>
      </c>
      <c r="I745" s="6">
        <f t="shared" si="334"/>
        <v>25525</v>
      </c>
      <c r="J745" s="6">
        <f t="shared" si="334"/>
        <v>0</v>
      </c>
      <c r="K745" s="6">
        <f t="shared" si="334"/>
        <v>25525</v>
      </c>
      <c r="L745" s="6">
        <f t="shared" si="334"/>
        <v>27611.5</v>
      </c>
      <c r="M745" s="6">
        <f t="shared" si="334"/>
        <v>0</v>
      </c>
      <c r="N745" s="6">
        <f t="shared" si="334"/>
        <v>27611.5</v>
      </c>
    </row>
    <row r="746" spans="1:14" ht="15.75" outlineLevel="5">
      <c r="A746" s="43" t="s">
        <v>941</v>
      </c>
      <c r="B746" s="43" t="s">
        <v>917</v>
      </c>
      <c r="C746" s="43" t="s">
        <v>712</v>
      </c>
      <c r="D746" s="43"/>
      <c r="E746" s="10" t="s">
        <v>424</v>
      </c>
      <c r="F746" s="6">
        <f t="shared" ref="F746:L746" si="335">F747+F748</f>
        <v>11892.8</v>
      </c>
      <c r="G746" s="6">
        <f>G747+G748</f>
        <v>0</v>
      </c>
      <c r="H746" s="6">
        <f>H747+H748</f>
        <v>11892.8</v>
      </c>
      <c r="I746" s="6">
        <f t="shared" si="335"/>
        <v>12365.5</v>
      </c>
      <c r="J746" s="6">
        <f t="shared" si="335"/>
        <v>0</v>
      </c>
      <c r="K746" s="6">
        <f t="shared" si="335"/>
        <v>12365.5</v>
      </c>
      <c r="L746" s="6">
        <f t="shared" si="335"/>
        <v>14452</v>
      </c>
      <c r="M746" s="6">
        <f>M747+M748</f>
        <v>0</v>
      </c>
      <c r="N746" s="6">
        <f>N747+N748</f>
        <v>14452</v>
      </c>
    </row>
    <row r="747" spans="1:14" ht="47.25" outlineLevel="7">
      <c r="A747" s="44" t="s">
        <v>941</v>
      </c>
      <c r="B747" s="44" t="s">
        <v>917</v>
      </c>
      <c r="C747" s="44" t="s">
        <v>712</v>
      </c>
      <c r="D747" s="44" t="s">
        <v>391</v>
      </c>
      <c r="E747" s="11" t="s">
        <v>392</v>
      </c>
      <c r="F747" s="7">
        <v>11807.9</v>
      </c>
      <c r="G747" s="7"/>
      <c r="H747" s="7">
        <f>SUM(F747:G747)</f>
        <v>11807.9</v>
      </c>
      <c r="I747" s="7">
        <v>12280.6</v>
      </c>
      <c r="J747" s="7"/>
      <c r="K747" s="7">
        <f>SUM(I747:J747)</f>
        <v>12280.6</v>
      </c>
      <c r="L747" s="7">
        <v>14367.1</v>
      </c>
      <c r="M747" s="7"/>
      <c r="N747" s="7">
        <f>SUM(L747:M747)</f>
        <v>14367.1</v>
      </c>
    </row>
    <row r="748" spans="1:14" ht="15.75" outlineLevel="7">
      <c r="A748" s="44" t="s">
        <v>941</v>
      </c>
      <c r="B748" s="44" t="s">
        <v>917</v>
      </c>
      <c r="C748" s="44" t="s">
        <v>712</v>
      </c>
      <c r="D748" s="44" t="s">
        <v>394</v>
      </c>
      <c r="E748" s="11" t="s">
        <v>395</v>
      </c>
      <c r="F748" s="7">
        <v>84.9</v>
      </c>
      <c r="G748" s="7"/>
      <c r="H748" s="7">
        <f>SUM(F748:G748)</f>
        <v>84.9</v>
      </c>
      <c r="I748" s="7">
        <v>84.9</v>
      </c>
      <c r="J748" s="7"/>
      <c r="K748" s="7">
        <f>SUM(I748:J748)</f>
        <v>84.9</v>
      </c>
      <c r="L748" s="7">
        <v>84.9</v>
      </c>
      <c r="M748" s="7"/>
      <c r="N748" s="7">
        <f>SUM(L748:M748)</f>
        <v>84.9</v>
      </c>
    </row>
    <row r="749" spans="1:14" ht="15.75" outlineLevel="5">
      <c r="A749" s="43" t="s">
        <v>941</v>
      </c>
      <c r="B749" s="43" t="s">
        <v>917</v>
      </c>
      <c r="C749" s="43" t="s">
        <v>713</v>
      </c>
      <c r="D749" s="43"/>
      <c r="E749" s="10" t="s">
        <v>617</v>
      </c>
      <c r="F749" s="6">
        <f t="shared" ref="F749:N749" si="336">F750</f>
        <v>13159.5</v>
      </c>
      <c r="G749" s="6">
        <f t="shared" si="336"/>
        <v>0</v>
      </c>
      <c r="H749" s="6">
        <f t="shared" si="336"/>
        <v>13159.5</v>
      </c>
      <c r="I749" s="6">
        <f t="shared" si="336"/>
        <v>13159.5</v>
      </c>
      <c r="J749" s="6">
        <f t="shared" si="336"/>
        <v>0</v>
      </c>
      <c r="K749" s="6">
        <f t="shared" si="336"/>
        <v>13159.5</v>
      </c>
      <c r="L749" s="6">
        <f t="shared" si="336"/>
        <v>13159.5</v>
      </c>
      <c r="M749" s="6">
        <f t="shared" si="336"/>
        <v>0</v>
      </c>
      <c r="N749" s="6">
        <f t="shared" si="336"/>
        <v>13159.5</v>
      </c>
    </row>
    <row r="750" spans="1:14" ht="31.5" outlineLevel="7">
      <c r="A750" s="44" t="s">
        <v>941</v>
      </c>
      <c r="B750" s="44" t="s">
        <v>917</v>
      </c>
      <c r="C750" s="44" t="s">
        <v>713</v>
      </c>
      <c r="D750" s="44" t="s">
        <v>452</v>
      </c>
      <c r="E750" s="11" t="s">
        <v>453</v>
      </c>
      <c r="F750" s="7">
        <v>13159.5</v>
      </c>
      <c r="G750" s="7"/>
      <c r="H750" s="7">
        <f>SUM(F750:G750)</f>
        <v>13159.5</v>
      </c>
      <c r="I750" s="7">
        <v>13159.5</v>
      </c>
      <c r="J750" s="7"/>
      <c r="K750" s="7">
        <f>SUM(I750:J750)</f>
        <v>13159.5</v>
      </c>
      <c r="L750" s="7">
        <v>13159.5</v>
      </c>
      <c r="M750" s="7"/>
      <c r="N750" s="7">
        <f>SUM(L750:M750)</f>
        <v>13159.5</v>
      </c>
    </row>
    <row r="751" spans="1:14" ht="31.5" outlineLevel="4">
      <c r="A751" s="43" t="s">
        <v>941</v>
      </c>
      <c r="B751" s="43" t="s">
        <v>917</v>
      </c>
      <c r="C751" s="43" t="s">
        <v>686</v>
      </c>
      <c r="D751" s="43"/>
      <c r="E751" s="10" t="s">
        <v>687</v>
      </c>
      <c r="F751" s="6">
        <f t="shared" ref="F751:N751" si="337">F759+F754+F752</f>
        <v>32741.910000000003</v>
      </c>
      <c r="G751" s="6">
        <f t="shared" si="337"/>
        <v>0</v>
      </c>
      <c r="H751" s="6">
        <f t="shared" si="337"/>
        <v>32741.910000000003</v>
      </c>
      <c r="I751" s="6">
        <f t="shared" si="337"/>
        <v>34943.599999999999</v>
      </c>
      <c r="J751" s="6">
        <f t="shared" si="337"/>
        <v>0</v>
      </c>
      <c r="K751" s="6">
        <f t="shared" si="337"/>
        <v>34943.599999999999</v>
      </c>
      <c r="L751" s="6">
        <f t="shared" si="337"/>
        <v>34943.599999999999</v>
      </c>
      <c r="M751" s="6">
        <f t="shared" si="337"/>
        <v>0</v>
      </c>
      <c r="N751" s="6">
        <f t="shared" si="337"/>
        <v>34943.599999999999</v>
      </c>
    </row>
    <row r="752" spans="1:14" ht="15.75" outlineLevel="4">
      <c r="A752" s="43" t="s">
        <v>941</v>
      </c>
      <c r="B752" s="43" t="s">
        <v>917</v>
      </c>
      <c r="C752" s="43" t="s">
        <v>703</v>
      </c>
      <c r="D752" s="43"/>
      <c r="E752" s="10" t="s">
        <v>704</v>
      </c>
      <c r="F752" s="6">
        <f t="shared" ref="F752:N752" si="338">F753</f>
        <v>4455</v>
      </c>
      <c r="G752" s="6">
        <f t="shared" si="338"/>
        <v>0</v>
      </c>
      <c r="H752" s="6">
        <f t="shared" si="338"/>
        <v>4455</v>
      </c>
      <c r="I752" s="6">
        <f t="shared" si="338"/>
        <v>4455</v>
      </c>
      <c r="J752" s="6">
        <f t="shared" si="338"/>
        <v>0</v>
      </c>
      <c r="K752" s="6">
        <f t="shared" si="338"/>
        <v>4455</v>
      </c>
      <c r="L752" s="6">
        <f>L753</f>
        <v>4455</v>
      </c>
      <c r="M752" s="6">
        <f t="shared" si="338"/>
        <v>0</v>
      </c>
      <c r="N752" s="6">
        <f t="shared" si="338"/>
        <v>4455</v>
      </c>
    </row>
    <row r="753" spans="1:14" ht="31.5" outlineLevel="4">
      <c r="A753" s="44" t="s">
        <v>941</v>
      </c>
      <c r="B753" s="44" t="s">
        <v>917</v>
      </c>
      <c r="C753" s="44" t="s">
        <v>703</v>
      </c>
      <c r="D753" s="44" t="s">
        <v>452</v>
      </c>
      <c r="E753" s="11" t="s">
        <v>453</v>
      </c>
      <c r="F753" s="7">
        <v>4455</v>
      </c>
      <c r="G753" s="7"/>
      <c r="H753" s="7">
        <f>SUM(F753:G753)</f>
        <v>4455</v>
      </c>
      <c r="I753" s="7">
        <v>4455</v>
      </c>
      <c r="J753" s="7"/>
      <c r="K753" s="7">
        <f>SUM(I753:J753)</f>
        <v>4455</v>
      </c>
      <c r="L753" s="7">
        <v>4455</v>
      </c>
      <c r="M753" s="7"/>
      <c r="N753" s="7">
        <f>SUM(L753:M753)</f>
        <v>4455</v>
      </c>
    </row>
    <row r="754" spans="1:14" ht="15.75" outlineLevel="4">
      <c r="A754" s="43" t="s">
        <v>941</v>
      </c>
      <c r="B754" s="43" t="s">
        <v>917</v>
      </c>
      <c r="C754" s="43" t="s">
        <v>705</v>
      </c>
      <c r="D754" s="43"/>
      <c r="E754" s="10" t="s">
        <v>109</v>
      </c>
      <c r="F754" s="6">
        <f t="shared" ref="F754:L754" si="339">F755+F756+F757+F758</f>
        <v>28049.010000000002</v>
      </c>
      <c r="G754" s="6">
        <f>G755+G756+G757+G758</f>
        <v>0</v>
      </c>
      <c r="H754" s="6">
        <f>H755+H756+H757+H758</f>
        <v>28049.010000000002</v>
      </c>
      <c r="I754" s="6">
        <f t="shared" si="339"/>
        <v>30244.1</v>
      </c>
      <c r="J754" s="6">
        <f t="shared" si="339"/>
        <v>0</v>
      </c>
      <c r="K754" s="6">
        <f t="shared" si="339"/>
        <v>30244.1</v>
      </c>
      <c r="L754" s="6">
        <f t="shared" si="339"/>
        <v>30244.1</v>
      </c>
      <c r="M754" s="6">
        <f>M755+M756+M757+M758</f>
        <v>0</v>
      </c>
      <c r="N754" s="6">
        <f>N755+N756+N757+N758</f>
        <v>30244.1</v>
      </c>
    </row>
    <row r="755" spans="1:14" ht="15.75" outlineLevel="4">
      <c r="A755" s="44" t="s">
        <v>941</v>
      </c>
      <c r="B755" s="44" t="s">
        <v>917</v>
      </c>
      <c r="C755" s="44" t="s">
        <v>705</v>
      </c>
      <c r="D755" s="44" t="s">
        <v>394</v>
      </c>
      <c r="E755" s="11" t="s">
        <v>395</v>
      </c>
      <c r="F755" s="7">
        <v>7019.58</v>
      </c>
      <c r="G755" s="7"/>
      <c r="H755" s="7">
        <f>SUM(F755:G755)</f>
        <v>7019.58</v>
      </c>
      <c r="I755" s="7">
        <v>7503.69</v>
      </c>
      <c r="J755" s="7"/>
      <c r="K755" s="7">
        <f>SUM(I755:J755)</f>
        <v>7503.69</v>
      </c>
      <c r="L755" s="7">
        <v>7503.69</v>
      </c>
      <c r="M755" s="7"/>
      <c r="N755" s="7">
        <f>SUM(L755:M755)</f>
        <v>7503.69</v>
      </c>
    </row>
    <row r="756" spans="1:14" ht="15.75" outlineLevel="4">
      <c r="A756" s="44" t="s">
        <v>941</v>
      </c>
      <c r="B756" s="44" t="s">
        <v>917</v>
      </c>
      <c r="C756" s="44" t="s">
        <v>705</v>
      </c>
      <c r="D756" s="44" t="s">
        <v>406</v>
      </c>
      <c r="E756" s="11" t="s">
        <v>407</v>
      </c>
      <c r="F756" s="7">
        <v>356.27</v>
      </c>
      <c r="G756" s="7"/>
      <c r="H756" s="7">
        <f>SUM(F756:G756)</f>
        <v>356.27</v>
      </c>
      <c r="I756" s="7">
        <v>356.14</v>
      </c>
      <c r="J756" s="7"/>
      <c r="K756" s="7">
        <f>SUM(I756:J756)</f>
        <v>356.14</v>
      </c>
      <c r="L756" s="7">
        <v>356.14</v>
      </c>
      <c r="M756" s="7"/>
      <c r="N756" s="7">
        <f>SUM(L756:M756)</f>
        <v>356.14</v>
      </c>
    </row>
    <row r="757" spans="1:14" ht="31.5" outlineLevel="4">
      <c r="A757" s="44" t="s">
        <v>941</v>
      </c>
      <c r="B757" s="44" t="s">
        <v>917</v>
      </c>
      <c r="C757" s="44" t="s">
        <v>705</v>
      </c>
      <c r="D757" s="44" t="s">
        <v>452</v>
      </c>
      <c r="E757" s="11" t="s">
        <v>453</v>
      </c>
      <c r="F757" s="7">
        <v>9647.58</v>
      </c>
      <c r="G757" s="7"/>
      <c r="H757" s="7">
        <f>SUM(F757:G757)</f>
        <v>9647.58</v>
      </c>
      <c r="I757" s="7">
        <v>10886.69</v>
      </c>
      <c r="J757" s="7"/>
      <c r="K757" s="7">
        <f>SUM(I757:J757)</f>
        <v>10886.69</v>
      </c>
      <c r="L757" s="7">
        <v>10886.69</v>
      </c>
      <c r="M757" s="7"/>
      <c r="N757" s="7">
        <f>SUM(L757:M757)</f>
        <v>10886.69</v>
      </c>
    </row>
    <row r="758" spans="1:14" ht="15.75" outlineLevel="4">
      <c r="A758" s="44" t="s">
        <v>941</v>
      </c>
      <c r="B758" s="44" t="s">
        <v>917</v>
      </c>
      <c r="C758" s="44" t="s">
        <v>705</v>
      </c>
      <c r="D758" s="44" t="s">
        <v>402</v>
      </c>
      <c r="E758" s="11" t="s">
        <v>403</v>
      </c>
      <c r="F758" s="7">
        <v>11025.58</v>
      </c>
      <c r="G758" s="7"/>
      <c r="H758" s="7">
        <f>SUM(F758:G758)</f>
        <v>11025.58</v>
      </c>
      <c r="I758" s="7">
        <v>11497.58</v>
      </c>
      <c r="J758" s="7"/>
      <c r="K758" s="7">
        <f>SUM(I758:J758)</f>
        <v>11497.58</v>
      </c>
      <c r="L758" s="7">
        <v>11497.58</v>
      </c>
      <c r="M758" s="7"/>
      <c r="N758" s="7">
        <f>SUM(L758:M758)</f>
        <v>11497.58</v>
      </c>
    </row>
    <row r="759" spans="1:14" ht="31.5" outlineLevel="5">
      <c r="A759" s="43" t="s">
        <v>941</v>
      </c>
      <c r="B759" s="43" t="s">
        <v>917</v>
      </c>
      <c r="C759" s="43" t="s">
        <v>690</v>
      </c>
      <c r="D759" s="43"/>
      <c r="E759" s="10" t="s">
        <v>691</v>
      </c>
      <c r="F759" s="6">
        <f t="shared" ref="F759:N759" si="340">F760+F761</f>
        <v>237.9</v>
      </c>
      <c r="G759" s="6">
        <f t="shared" si="340"/>
        <v>0</v>
      </c>
      <c r="H759" s="6">
        <f t="shared" si="340"/>
        <v>237.9</v>
      </c>
      <c r="I759" s="6">
        <f t="shared" si="340"/>
        <v>244.5</v>
      </c>
      <c r="J759" s="6">
        <f t="shared" si="340"/>
        <v>0</v>
      </c>
      <c r="K759" s="6">
        <f t="shared" si="340"/>
        <v>244.5</v>
      </c>
      <c r="L759" s="6">
        <f t="shared" si="340"/>
        <v>244.5</v>
      </c>
      <c r="M759" s="6">
        <f t="shared" si="340"/>
        <v>0</v>
      </c>
      <c r="N759" s="6">
        <f t="shared" si="340"/>
        <v>244.5</v>
      </c>
    </row>
    <row r="760" spans="1:14" ht="47.25" outlineLevel="7">
      <c r="A760" s="44" t="s">
        <v>941</v>
      </c>
      <c r="B760" s="44" t="s">
        <v>917</v>
      </c>
      <c r="C760" s="44" t="s">
        <v>690</v>
      </c>
      <c r="D760" s="44" t="s">
        <v>391</v>
      </c>
      <c r="E760" s="11" t="s">
        <v>392</v>
      </c>
      <c r="F760" s="7">
        <v>231</v>
      </c>
      <c r="G760" s="7"/>
      <c r="H760" s="7">
        <f>SUM(F760:G760)</f>
        <v>231</v>
      </c>
      <c r="I760" s="7">
        <v>237.4</v>
      </c>
      <c r="J760" s="7"/>
      <c r="K760" s="7">
        <f>SUM(I760:J760)</f>
        <v>237.4</v>
      </c>
      <c r="L760" s="7">
        <v>237.4</v>
      </c>
      <c r="M760" s="7"/>
      <c r="N760" s="7">
        <f>SUM(L760:M760)</f>
        <v>237.4</v>
      </c>
    </row>
    <row r="761" spans="1:14" ht="15.75" outlineLevel="7">
      <c r="A761" s="44" t="s">
        <v>941</v>
      </c>
      <c r="B761" s="44" t="s">
        <v>917</v>
      </c>
      <c r="C761" s="44" t="s">
        <v>690</v>
      </c>
      <c r="D761" s="44" t="s">
        <v>394</v>
      </c>
      <c r="E761" s="11" t="s">
        <v>395</v>
      </c>
      <c r="F761" s="7">
        <v>6.9</v>
      </c>
      <c r="G761" s="7"/>
      <c r="H761" s="7">
        <f>SUM(F761:G761)</f>
        <v>6.9</v>
      </c>
      <c r="I761" s="7">
        <v>7.1</v>
      </c>
      <c r="J761" s="7"/>
      <c r="K761" s="7">
        <f>SUM(I761:J761)</f>
        <v>7.1</v>
      </c>
      <c r="L761" s="7">
        <v>7.1</v>
      </c>
      <c r="M761" s="7"/>
      <c r="N761" s="7">
        <f>SUM(L761:M761)</f>
        <v>7.1</v>
      </c>
    </row>
    <row r="762" spans="1:14" ht="31.5" outlineLevel="2">
      <c r="A762" s="43" t="s">
        <v>941</v>
      </c>
      <c r="B762" s="43" t="s">
        <v>917</v>
      </c>
      <c r="C762" s="43" t="s">
        <v>436</v>
      </c>
      <c r="D762" s="43"/>
      <c r="E762" s="10" t="s">
        <v>437</v>
      </c>
      <c r="F762" s="6">
        <f t="shared" ref="F762:N762" si="341">F763</f>
        <v>163.5</v>
      </c>
      <c r="G762" s="6">
        <f t="shared" si="341"/>
        <v>0</v>
      </c>
      <c r="H762" s="6">
        <f t="shared" si="341"/>
        <v>163.5</v>
      </c>
      <c r="I762" s="6">
        <f t="shared" si="341"/>
        <v>163.5</v>
      </c>
      <c r="J762" s="6">
        <f t="shared" si="341"/>
        <v>0</v>
      </c>
      <c r="K762" s="6">
        <f t="shared" si="341"/>
        <v>163.5</v>
      </c>
      <c r="L762" s="6">
        <f>L763</f>
        <v>163.5</v>
      </c>
      <c r="M762" s="6">
        <f t="shared" si="341"/>
        <v>0</v>
      </c>
      <c r="N762" s="6">
        <f t="shared" si="341"/>
        <v>163.5</v>
      </c>
    </row>
    <row r="763" spans="1:14" ht="18.75" customHeight="1" outlineLevel="3">
      <c r="A763" s="43" t="s">
        <v>941</v>
      </c>
      <c r="B763" s="43" t="s">
        <v>917</v>
      </c>
      <c r="C763" s="43" t="s">
        <v>438</v>
      </c>
      <c r="D763" s="43"/>
      <c r="E763" s="10" t="s">
        <v>439</v>
      </c>
      <c r="F763" s="6">
        <f t="shared" ref="F763:N763" si="342">F764+F768</f>
        <v>163.5</v>
      </c>
      <c r="G763" s="6">
        <f t="shared" si="342"/>
        <v>0</v>
      </c>
      <c r="H763" s="6">
        <f t="shared" si="342"/>
        <v>163.5</v>
      </c>
      <c r="I763" s="6">
        <f t="shared" si="342"/>
        <v>163.5</v>
      </c>
      <c r="J763" s="6">
        <f t="shared" si="342"/>
        <v>0</v>
      </c>
      <c r="K763" s="6">
        <f t="shared" si="342"/>
        <v>163.5</v>
      </c>
      <c r="L763" s="6">
        <f t="shared" si="342"/>
        <v>163.5</v>
      </c>
      <c r="M763" s="6">
        <f t="shared" si="342"/>
        <v>0</v>
      </c>
      <c r="N763" s="6">
        <f t="shared" si="342"/>
        <v>163.5</v>
      </c>
    </row>
    <row r="764" spans="1:14" ht="18" customHeight="1" outlineLevel="4">
      <c r="A764" s="43" t="s">
        <v>941</v>
      </c>
      <c r="B764" s="43" t="s">
        <v>917</v>
      </c>
      <c r="C764" s="43" t="s">
        <v>498</v>
      </c>
      <c r="D764" s="43"/>
      <c r="E764" s="10" t="s">
        <v>499</v>
      </c>
      <c r="F764" s="6">
        <f t="shared" ref="F764:N764" si="343">F765</f>
        <v>136.5</v>
      </c>
      <c r="G764" s="6">
        <f t="shared" si="343"/>
        <v>0</v>
      </c>
      <c r="H764" s="6">
        <f t="shared" si="343"/>
        <v>136.5</v>
      </c>
      <c r="I764" s="6">
        <f t="shared" si="343"/>
        <v>136.5</v>
      </c>
      <c r="J764" s="6">
        <f t="shared" si="343"/>
        <v>0</v>
      </c>
      <c r="K764" s="6">
        <f t="shared" si="343"/>
        <v>136.5</v>
      </c>
      <c r="L764" s="6">
        <f>L765</f>
        <v>136.5</v>
      </c>
      <c r="M764" s="6">
        <f t="shared" si="343"/>
        <v>0</v>
      </c>
      <c r="N764" s="6">
        <f t="shared" si="343"/>
        <v>136.5</v>
      </c>
    </row>
    <row r="765" spans="1:14" ht="15.75" outlineLevel="5">
      <c r="A765" s="43" t="s">
        <v>941</v>
      </c>
      <c r="B765" s="43" t="s">
        <v>917</v>
      </c>
      <c r="C765" s="43" t="s">
        <v>714</v>
      </c>
      <c r="D765" s="43"/>
      <c r="E765" s="10" t="s">
        <v>715</v>
      </c>
      <c r="F765" s="6">
        <f t="shared" ref="F765:N765" si="344">F766+F767</f>
        <v>136.5</v>
      </c>
      <c r="G765" s="6">
        <f t="shared" si="344"/>
        <v>0</v>
      </c>
      <c r="H765" s="6">
        <f t="shared" si="344"/>
        <v>136.5</v>
      </c>
      <c r="I765" s="6">
        <f t="shared" si="344"/>
        <v>136.5</v>
      </c>
      <c r="J765" s="6">
        <f t="shared" si="344"/>
        <v>0</v>
      </c>
      <c r="K765" s="6">
        <f t="shared" si="344"/>
        <v>136.5</v>
      </c>
      <c r="L765" s="6">
        <f t="shared" si="344"/>
        <v>136.5</v>
      </c>
      <c r="M765" s="6">
        <f t="shared" si="344"/>
        <v>0</v>
      </c>
      <c r="N765" s="6">
        <f t="shared" si="344"/>
        <v>136.5</v>
      </c>
    </row>
    <row r="766" spans="1:14" ht="15.75" outlineLevel="7">
      <c r="A766" s="44" t="s">
        <v>941</v>
      </c>
      <c r="B766" s="44" t="s">
        <v>917</v>
      </c>
      <c r="C766" s="44" t="s">
        <v>714</v>
      </c>
      <c r="D766" s="44" t="s">
        <v>394</v>
      </c>
      <c r="E766" s="11" t="s">
        <v>395</v>
      </c>
      <c r="F766" s="7">
        <v>75</v>
      </c>
      <c r="G766" s="7"/>
      <c r="H766" s="7">
        <f>SUM(F766:G766)</f>
        <v>75</v>
      </c>
      <c r="I766" s="7">
        <v>75</v>
      </c>
      <c r="J766" s="7"/>
      <c r="K766" s="7">
        <f>SUM(I766:J766)</f>
        <v>75</v>
      </c>
      <c r="L766" s="7">
        <v>75</v>
      </c>
      <c r="M766" s="7"/>
      <c r="N766" s="7">
        <f>SUM(L766:M766)</f>
        <v>75</v>
      </c>
    </row>
    <row r="767" spans="1:14" ht="31.5" outlineLevel="7">
      <c r="A767" s="44" t="s">
        <v>941</v>
      </c>
      <c r="B767" s="44" t="s">
        <v>917</v>
      </c>
      <c r="C767" s="44" t="s">
        <v>714</v>
      </c>
      <c r="D767" s="44" t="s">
        <v>452</v>
      </c>
      <c r="E767" s="11" t="s">
        <v>453</v>
      </c>
      <c r="F767" s="7">
        <v>61.5</v>
      </c>
      <c r="G767" s="7"/>
      <c r="H767" s="7">
        <f>SUM(F767:G767)</f>
        <v>61.5</v>
      </c>
      <c r="I767" s="7">
        <v>61.5</v>
      </c>
      <c r="J767" s="7"/>
      <c r="K767" s="7">
        <f>SUM(I767:J767)</f>
        <v>61.5</v>
      </c>
      <c r="L767" s="7">
        <v>61.5</v>
      </c>
      <c r="M767" s="7"/>
      <c r="N767" s="7">
        <f>SUM(L767:M767)</f>
        <v>61.5</v>
      </c>
    </row>
    <row r="768" spans="1:14" ht="31.5" outlineLevel="4">
      <c r="A768" s="43" t="s">
        <v>941</v>
      </c>
      <c r="B768" s="43" t="s">
        <v>917</v>
      </c>
      <c r="C768" s="43" t="s">
        <v>716</v>
      </c>
      <c r="D768" s="43"/>
      <c r="E768" s="10" t="s">
        <v>717</v>
      </c>
      <c r="F768" s="6">
        <f t="shared" ref="F768:N768" si="345">F769</f>
        <v>27</v>
      </c>
      <c r="G768" s="6">
        <f t="shared" si="345"/>
        <v>0</v>
      </c>
      <c r="H768" s="6">
        <f t="shared" si="345"/>
        <v>27</v>
      </c>
      <c r="I768" s="6">
        <f t="shared" si="345"/>
        <v>27</v>
      </c>
      <c r="J768" s="6">
        <f t="shared" si="345"/>
        <v>0</v>
      </c>
      <c r="K768" s="6">
        <f t="shared" si="345"/>
        <v>27</v>
      </c>
      <c r="L768" s="6">
        <f>L769</f>
        <v>27</v>
      </c>
      <c r="M768" s="6">
        <f t="shared" si="345"/>
        <v>0</v>
      </c>
      <c r="N768" s="6">
        <f t="shared" si="345"/>
        <v>27</v>
      </c>
    </row>
    <row r="769" spans="1:14" ht="31.5" outlineLevel="5">
      <c r="A769" s="43" t="s">
        <v>941</v>
      </c>
      <c r="B769" s="43" t="s">
        <v>917</v>
      </c>
      <c r="C769" s="43" t="s">
        <v>718</v>
      </c>
      <c r="D769" s="43"/>
      <c r="E769" s="10" t="s">
        <v>719</v>
      </c>
      <c r="F769" s="6">
        <f t="shared" ref="F769:N769" si="346">F770+F771</f>
        <v>27</v>
      </c>
      <c r="G769" s="6">
        <f t="shared" si="346"/>
        <v>0</v>
      </c>
      <c r="H769" s="6">
        <f t="shared" si="346"/>
        <v>27</v>
      </c>
      <c r="I769" s="6">
        <f t="shared" si="346"/>
        <v>27</v>
      </c>
      <c r="J769" s="6">
        <f t="shared" si="346"/>
        <v>0</v>
      </c>
      <c r="K769" s="6">
        <f t="shared" si="346"/>
        <v>27</v>
      </c>
      <c r="L769" s="6">
        <f t="shared" si="346"/>
        <v>27</v>
      </c>
      <c r="M769" s="6">
        <f t="shared" si="346"/>
        <v>0</v>
      </c>
      <c r="N769" s="6">
        <f t="shared" si="346"/>
        <v>27</v>
      </c>
    </row>
    <row r="770" spans="1:14" ht="15.75" outlineLevel="7">
      <c r="A770" s="44" t="s">
        <v>941</v>
      </c>
      <c r="B770" s="44" t="s">
        <v>917</v>
      </c>
      <c r="C770" s="44" t="s">
        <v>718</v>
      </c>
      <c r="D770" s="44" t="s">
        <v>394</v>
      </c>
      <c r="E770" s="11" t="s">
        <v>395</v>
      </c>
      <c r="F770" s="7">
        <v>18</v>
      </c>
      <c r="G770" s="7"/>
      <c r="H770" s="7">
        <f>SUM(F770:G770)</f>
        <v>18</v>
      </c>
      <c r="I770" s="7">
        <v>18</v>
      </c>
      <c r="J770" s="7"/>
      <c r="K770" s="7">
        <f>SUM(I770:J770)</f>
        <v>18</v>
      </c>
      <c r="L770" s="7">
        <v>18</v>
      </c>
      <c r="M770" s="7"/>
      <c r="N770" s="7">
        <f>SUM(L770:M770)</f>
        <v>18</v>
      </c>
    </row>
    <row r="771" spans="1:14" ht="31.5" outlineLevel="7">
      <c r="A771" s="44" t="s">
        <v>941</v>
      </c>
      <c r="B771" s="44" t="s">
        <v>917</v>
      </c>
      <c r="C771" s="44" t="s">
        <v>718</v>
      </c>
      <c r="D771" s="44" t="s">
        <v>452</v>
      </c>
      <c r="E771" s="11" t="s">
        <v>453</v>
      </c>
      <c r="F771" s="7">
        <v>9</v>
      </c>
      <c r="G771" s="7"/>
      <c r="H771" s="7">
        <f>SUM(F771:G771)</f>
        <v>9</v>
      </c>
      <c r="I771" s="7">
        <v>9</v>
      </c>
      <c r="J771" s="7"/>
      <c r="K771" s="7">
        <f>SUM(I771:J771)</f>
        <v>9</v>
      </c>
      <c r="L771" s="7">
        <v>9</v>
      </c>
      <c r="M771" s="7"/>
      <c r="N771" s="7">
        <f>SUM(L771:M771)</f>
        <v>9</v>
      </c>
    </row>
    <row r="772" spans="1:14" ht="15.75" outlineLevel="7">
      <c r="A772" s="43" t="s">
        <v>941</v>
      </c>
      <c r="B772" s="43" t="s">
        <v>923</v>
      </c>
      <c r="C772" s="44"/>
      <c r="D772" s="44"/>
      <c r="E772" s="51" t="s">
        <v>924</v>
      </c>
      <c r="F772" s="6">
        <f t="shared" ref="F772:N772" si="347">F773+F782</f>
        <v>20669.689999999999</v>
      </c>
      <c r="G772" s="6">
        <f t="shared" si="347"/>
        <v>0</v>
      </c>
      <c r="H772" s="6">
        <f t="shared" si="347"/>
        <v>20669.689999999999</v>
      </c>
      <c r="I772" s="6">
        <f t="shared" si="347"/>
        <v>20466.689999999999</v>
      </c>
      <c r="J772" s="6">
        <f t="shared" si="347"/>
        <v>0</v>
      </c>
      <c r="K772" s="6">
        <f t="shared" si="347"/>
        <v>20466.689999999999</v>
      </c>
      <c r="L772" s="6">
        <f t="shared" si="347"/>
        <v>20892.09</v>
      </c>
      <c r="M772" s="6">
        <f t="shared" si="347"/>
        <v>0</v>
      </c>
      <c r="N772" s="6">
        <f t="shared" si="347"/>
        <v>20892.09</v>
      </c>
    </row>
    <row r="773" spans="1:14" ht="15.75" outlineLevel="1">
      <c r="A773" s="43" t="s">
        <v>941</v>
      </c>
      <c r="B773" s="43" t="s">
        <v>927</v>
      </c>
      <c r="C773" s="43"/>
      <c r="D773" s="43"/>
      <c r="E773" s="10" t="s">
        <v>928</v>
      </c>
      <c r="F773" s="6">
        <f t="shared" ref="F773:N773" si="348">F774</f>
        <v>19949.689999999999</v>
      </c>
      <c r="G773" s="6">
        <f t="shared" si="348"/>
        <v>0</v>
      </c>
      <c r="H773" s="6">
        <f t="shared" si="348"/>
        <v>19949.689999999999</v>
      </c>
      <c r="I773" s="6">
        <f t="shared" si="348"/>
        <v>19946.689999999999</v>
      </c>
      <c r="J773" s="6">
        <f t="shared" si="348"/>
        <v>0</v>
      </c>
      <c r="K773" s="6">
        <f t="shared" si="348"/>
        <v>19946.689999999999</v>
      </c>
      <c r="L773" s="6">
        <f t="shared" si="348"/>
        <v>20472.09</v>
      </c>
      <c r="M773" s="6">
        <f t="shared" si="348"/>
        <v>0</v>
      </c>
      <c r="N773" s="6">
        <f t="shared" si="348"/>
        <v>20472.09</v>
      </c>
    </row>
    <row r="774" spans="1:14" ht="31.5" outlineLevel="2">
      <c r="A774" s="43" t="s">
        <v>941</v>
      </c>
      <c r="B774" s="43" t="s">
        <v>927</v>
      </c>
      <c r="C774" s="43" t="s">
        <v>610</v>
      </c>
      <c r="D774" s="43"/>
      <c r="E774" s="10" t="s">
        <v>611</v>
      </c>
      <c r="F774" s="6">
        <f t="shared" ref="F774:N775" si="349">F775</f>
        <v>19949.689999999999</v>
      </c>
      <c r="G774" s="6">
        <f t="shared" si="349"/>
        <v>0</v>
      </c>
      <c r="H774" s="6">
        <f t="shared" si="349"/>
        <v>19949.689999999999</v>
      </c>
      <c r="I774" s="6">
        <f>I775</f>
        <v>19946.689999999999</v>
      </c>
      <c r="J774" s="6">
        <f t="shared" si="349"/>
        <v>0</v>
      </c>
      <c r="K774" s="6">
        <f t="shared" si="349"/>
        <v>19946.689999999999</v>
      </c>
      <c r="L774" s="6">
        <f>L775</f>
        <v>20472.09</v>
      </c>
      <c r="M774" s="6">
        <f t="shared" si="349"/>
        <v>0</v>
      </c>
      <c r="N774" s="6">
        <f t="shared" si="349"/>
        <v>20472.09</v>
      </c>
    </row>
    <row r="775" spans="1:14" ht="31.5" outlineLevel="3">
      <c r="A775" s="43" t="s">
        <v>941</v>
      </c>
      <c r="B775" s="43" t="s">
        <v>927</v>
      </c>
      <c r="C775" s="43" t="s">
        <v>681</v>
      </c>
      <c r="D775" s="43"/>
      <c r="E775" s="10" t="s">
        <v>682</v>
      </c>
      <c r="F775" s="6">
        <f t="shared" si="349"/>
        <v>19949.689999999999</v>
      </c>
      <c r="G775" s="6">
        <f t="shared" si="349"/>
        <v>0</v>
      </c>
      <c r="H775" s="6">
        <f t="shared" si="349"/>
        <v>19949.689999999999</v>
      </c>
      <c r="I775" s="6">
        <f>I776</f>
        <v>19946.689999999999</v>
      </c>
      <c r="J775" s="6">
        <f t="shared" si="349"/>
        <v>0</v>
      </c>
      <c r="K775" s="6">
        <f t="shared" si="349"/>
        <v>19946.689999999999</v>
      </c>
      <c r="L775" s="6">
        <f>L776</f>
        <v>20472.09</v>
      </c>
      <c r="M775" s="6">
        <f t="shared" si="349"/>
        <v>0</v>
      </c>
      <c r="N775" s="6">
        <f t="shared" si="349"/>
        <v>20472.09</v>
      </c>
    </row>
    <row r="776" spans="1:14" ht="31.5" outlineLevel="4">
      <c r="A776" s="43" t="s">
        <v>941</v>
      </c>
      <c r="B776" s="43" t="s">
        <v>927</v>
      </c>
      <c r="C776" s="43" t="s">
        <v>686</v>
      </c>
      <c r="D776" s="43"/>
      <c r="E776" s="10" t="s">
        <v>687</v>
      </c>
      <c r="F776" s="6">
        <f t="shared" ref="F776:L776" si="350">F777+F780</f>
        <v>19949.689999999999</v>
      </c>
      <c r="G776" s="6">
        <f>G777+G780</f>
        <v>0</v>
      </c>
      <c r="H776" s="6">
        <f>H777+H780</f>
        <v>19949.689999999999</v>
      </c>
      <c r="I776" s="6">
        <f t="shared" si="350"/>
        <v>19946.689999999999</v>
      </c>
      <c r="J776" s="6">
        <f t="shared" si="350"/>
        <v>0</v>
      </c>
      <c r="K776" s="6">
        <f t="shared" si="350"/>
        <v>19946.689999999999</v>
      </c>
      <c r="L776" s="6">
        <f t="shared" si="350"/>
        <v>20472.09</v>
      </c>
      <c r="M776" s="6">
        <f>M777+M780</f>
        <v>0</v>
      </c>
      <c r="N776" s="6">
        <f>N777+N780</f>
        <v>20472.09</v>
      </c>
    </row>
    <row r="777" spans="1:14" ht="31.5" outlineLevel="5">
      <c r="A777" s="43" t="s">
        <v>941</v>
      </c>
      <c r="B777" s="43" t="s">
        <v>927</v>
      </c>
      <c r="C777" s="43" t="s">
        <v>690</v>
      </c>
      <c r="D777" s="43"/>
      <c r="E777" s="10" t="s">
        <v>691</v>
      </c>
      <c r="F777" s="6">
        <f t="shared" ref="F777:L777" si="351">F778+F779</f>
        <v>14988.89</v>
      </c>
      <c r="G777" s="6">
        <f>G778+G779</f>
        <v>0</v>
      </c>
      <c r="H777" s="6">
        <f>H778+H779</f>
        <v>14988.89</v>
      </c>
      <c r="I777" s="6">
        <f t="shared" si="351"/>
        <v>14985.89</v>
      </c>
      <c r="J777" s="6">
        <f t="shared" si="351"/>
        <v>0</v>
      </c>
      <c r="K777" s="6">
        <f t="shared" si="351"/>
        <v>14985.89</v>
      </c>
      <c r="L777" s="6">
        <f t="shared" si="351"/>
        <v>15511.29</v>
      </c>
      <c r="M777" s="6">
        <f>M778+M779</f>
        <v>0</v>
      </c>
      <c r="N777" s="6">
        <f>N778+N779</f>
        <v>15511.29</v>
      </c>
    </row>
    <row r="778" spans="1:14" ht="15.75" outlineLevel="7">
      <c r="A778" s="44" t="s">
        <v>941</v>
      </c>
      <c r="B778" s="44" t="s">
        <v>927</v>
      </c>
      <c r="C778" s="44" t="s">
        <v>690</v>
      </c>
      <c r="D778" s="44" t="s">
        <v>406</v>
      </c>
      <c r="E778" s="11" t="s">
        <v>407</v>
      </c>
      <c r="F778" s="7">
        <v>2097.5</v>
      </c>
      <c r="G778" s="7"/>
      <c r="H778" s="7">
        <f>SUM(F778:G778)</f>
        <v>2097.5</v>
      </c>
      <c r="I778" s="7">
        <v>1735</v>
      </c>
      <c r="J778" s="7"/>
      <c r="K778" s="7">
        <f>SUM(I778:J778)</f>
        <v>1735</v>
      </c>
      <c r="L778" s="7">
        <v>1685</v>
      </c>
      <c r="M778" s="7"/>
      <c r="N778" s="7">
        <f>SUM(L778:M778)</f>
        <v>1685</v>
      </c>
    </row>
    <row r="779" spans="1:14" ht="31.5" outlineLevel="7">
      <c r="A779" s="44" t="s">
        <v>941</v>
      </c>
      <c r="B779" s="44" t="s">
        <v>927</v>
      </c>
      <c r="C779" s="44" t="s">
        <v>690</v>
      </c>
      <c r="D779" s="44" t="s">
        <v>452</v>
      </c>
      <c r="E779" s="11" t="s">
        <v>453</v>
      </c>
      <c r="F779" s="7">
        <v>12891.39</v>
      </c>
      <c r="G779" s="7"/>
      <c r="H779" s="7">
        <f>SUM(F779:G779)</f>
        <v>12891.39</v>
      </c>
      <c r="I779" s="7">
        <v>13250.89</v>
      </c>
      <c r="J779" s="7"/>
      <c r="K779" s="7">
        <f>SUM(I779:J779)</f>
        <v>13250.89</v>
      </c>
      <c r="L779" s="7">
        <v>13826.29</v>
      </c>
      <c r="M779" s="7"/>
      <c r="N779" s="7">
        <f>SUM(L779:M779)</f>
        <v>13826.29</v>
      </c>
    </row>
    <row r="780" spans="1:14" ht="63" outlineLevel="5">
      <c r="A780" s="43" t="s">
        <v>941</v>
      </c>
      <c r="B780" s="43" t="s">
        <v>927</v>
      </c>
      <c r="C780" s="163" t="s">
        <v>312</v>
      </c>
      <c r="D780" s="163"/>
      <c r="E780" s="166" t="s">
        <v>720</v>
      </c>
      <c r="F780" s="6">
        <f t="shared" ref="F780:N780" si="352">F781</f>
        <v>4960.8</v>
      </c>
      <c r="G780" s="6">
        <f t="shared" si="352"/>
        <v>0</v>
      </c>
      <c r="H780" s="6">
        <f t="shared" si="352"/>
        <v>4960.8</v>
      </c>
      <c r="I780" s="6">
        <f t="shared" si="352"/>
        <v>4960.8</v>
      </c>
      <c r="J780" s="6">
        <f t="shared" si="352"/>
        <v>0</v>
      </c>
      <c r="K780" s="6">
        <f t="shared" si="352"/>
        <v>4960.8</v>
      </c>
      <c r="L780" s="6">
        <f t="shared" si="352"/>
        <v>4960.8</v>
      </c>
      <c r="M780" s="6">
        <f t="shared" si="352"/>
        <v>0</v>
      </c>
      <c r="N780" s="6">
        <f t="shared" si="352"/>
        <v>4960.8</v>
      </c>
    </row>
    <row r="781" spans="1:14" ht="31.5" outlineLevel="7">
      <c r="A781" s="44" t="s">
        <v>941</v>
      </c>
      <c r="B781" s="44" t="s">
        <v>927</v>
      </c>
      <c r="C781" s="165" t="s">
        <v>312</v>
      </c>
      <c r="D781" s="44" t="s">
        <v>452</v>
      </c>
      <c r="E781" s="11" t="s">
        <v>453</v>
      </c>
      <c r="F781" s="7">
        <v>4960.8</v>
      </c>
      <c r="G781" s="7"/>
      <c r="H781" s="7">
        <f>SUM(F781:G781)</f>
        <v>4960.8</v>
      </c>
      <c r="I781" s="7">
        <v>4960.8</v>
      </c>
      <c r="J781" s="7"/>
      <c r="K781" s="7">
        <f>SUM(I781:J781)</f>
        <v>4960.8</v>
      </c>
      <c r="L781" s="7">
        <v>4960.8</v>
      </c>
      <c r="M781" s="7"/>
      <c r="N781" s="7">
        <f>SUM(L781:M781)</f>
        <v>4960.8</v>
      </c>
    </row>
    <row r="782" spans="1:14" ht="15.75" outlineLevel="1">
      <c r="A782" s="43" t="s">
        <v>941</v>
      </c>
      <c r="B782" s="43" t="s">
        <v>929</v>
      </c>
      <c r="C782" s="43"/>
      <c r="D782" s="43"/>
      <c r="E782" s="10" t="s">
        <v>930</v>
      </c>
      <c r="F782" s="6">
        <f t="shared" ref="F782:N786" si="353">F783</f>
        <v>720</v>
      </c>
      <c r="G782" s="6">
        <f t="shared" si="353"/>
        <v>0</v>
      </c>
      <c r="H782" s="6">
        <f t="shared" si="353"/>
        <v>720</v>
      </c>
      <c r="I782" s="6">
        <f>I783</f>
        <v>520</v>
      </c>
      <c r="J782" s="6">
        <f t="shared" si="353"/>
        <v>0</v>
      </c>
      <c r="K782" s="6">
        <f t="shared" si="353"/>
        <v>520</v>
      </c>
      <c r="L782" s="6">
        <f>L783</f>
        <v>420</v>
      </c>
      <c r="M782" s="6">
        <f t="shared" si="353"/>
        <v>0</v>
      </c>
      <c r="N782" s="6">
        <f t="shared" si="353"/>
        <v>420</v>
      </c>
    </row>
    <row r="783" spans="1:14" ht="31.5" outlineLevel="2">
      <c r="A783" s="43" t="s">
        <v>941</v>
      </c>
      <c r="B783" s="43" t="s">
        <v>929</v>
      </c>
      <c r="C783" s="43" t="s">
        <v>610</v>
      </c>
      <c r="D783" s="43"/>
      <c r="E783" s="10" t="s">
        <v>611</v>
      </c>
      <c r="F783" s="6">
        <f t="shared" si="353"/>
        <v>720</v>
      </c>
      <c r="G783" s="6">
        <f t="shared" si="353"/>
        <v>0</v>
      </c>
      <c r="H783" s="6">
        <f t="shared" si="353"/>
        <v>720</v>
      </c>
      <c r="I783" s="6">
        <f>I784</f>
        <v>520</v>
      </c>
      <c r="J783" s="6">
        <f t="shared" si="353"/>
        <v>0</v>
      </c>
      <c r="K783" s="6">
        <f t="shared" si="353"/>
        <v>520</v>
      </c>
      <c r="L783" s="6">
        <f>L784</f>
        <v>420</v>
      </c>
      <c r="M783" s="6">
        <f t="shared" si="353"/>
        <v>0</v>
      </c>
      <c r="N783" s="6">
        <f t="shared" si="353"/>
        <v>420</v>
      </c>
    </row>
    <row r="784" spans="1:14" ht="31.5" outlineLevel="3">
      <c r="A784" s="43" t="s">
        <v>941</v>
      </c>
      <c r="B784" s="43" t="s">
        <v>929</v>
      </c>
      <c r="C784" s="43" t="s">
        <v>681</v>
      </c>
      <c r="D784" s="43"/>
      <c r="E784" s="10" t="s">
        <v>682</v>
      </c>
      <c r="F784" s="6">
        <f t="shared" si="353"/>
        <v>720</v>
      </c>
      <c r="G784" s="6">
        <f t="shared" si="353"/>
        <v>0</v>
      </c>
      <c r="H784" s="6">
        <f t="shared" si="353"/>
        <v>720</v>
      </c>
      <c r="I784" s="6">
        <f>I785</f>
        <v>520</v>
      </c>
      <c r="J784" s="6">
        <f t="shared" si="353"/>
        <v>0</v>
      </c>
      <c r="K784" s="6">
        <f t="shared" si="353"/>
        <v>520</v>
      </c>
      <c r="L784" s="6">
        <f>L785</f>
        <v>420</v>
      </c>
      <c r="M784" s="6">
        <f t="shared" si="353"/>
        <v>0</v>
      </c>
      <c r="N784" s="6">
        <f t="shared" si="353"/>
        <v>420</v>
      </c>
    </row>
    <row r="785" spans="1:14" ht="31.5" outlineLevel="4">
      <c r="A785" s="43" t="s">
        <v>941</v>
      </c>
      <c r="B785" s="43" t="s">
        <v>929</v>
      </c>
      <c r="C785" s="43" t="s">
        <v>686</v>
      </c>
      <c r="D785" s="43"/>
      <c r="E785" s="10" t="s">
        <v>687</v>
      </c>
      <c r="F785" s="6">
        <f t="shared" si="353"/>
        <v>720</v>
      </c>
      <c r="G785" s="6">
        <f t="shared" si="353"/>
        <v>0</v>
      </c>
      <c r="H785" s="6">
        <f t="shared" si="353"/>
        <v>720</v>
      </c>
      <c r="I785" s="6">
        <f>I786</f>
        <v>520</v>
      </c>
      <c r="J785" s="6">
        <f t="shared" si="353"/>
        <v>0</v>
      </c>
      <c r="K785" s="6">
        <f t="shared" si="353"/>
        <v>520</v>
      </c>
      <c r="L785" s="6">
        <f>L786</f>
        <v>420</v>
      </c>
      <c r="M785" s="6">
        <f t="shared" si="353"/>
        <v>0</v>
      </c>
      <c r="N785" s="6">
        <f t="shared" si="353"/>
        <v>420</v>
      </c>
    </row>
    <row r="786" spans="1:14" ht="31.5" outlineLevel="5">
      <c r="A786" s="43" t="s">
        <v>941</v>
      </c>
      <c r="B786" s="43" t="s">
        <v>929</v>
      </c>
      <c r="C786" s="43" t="s">
        <v>690</v>
      </c>
      <c r="D786" s="43"/>
      <c r="E786" s="10" t="s">
        <v>691</v>
      </c>
      <c r="F786" s="6">
        <f t="shared" si="353"/>
        <v>720</v>
      </c>
      <c r="G786" s="6">
        <f t="shared" si="353"/>
        <v>0</v>
      </c>
      <c r="H786" s="6">
        <f t="shared" si="353"/>
        <v>720</v>
      </c>
      <c r="I786" s="6">
        <f>I787</f>
        <v>520</v>
      </c>
      <c r="J786" s="6">
        <f t="shared" si="353"/>
        <v>0</v>
      </c>
      <c r="K786" s="6">
        <f t="shared" si="353"/>
        <v>520</v>
      </c>
      <c r="L786" s="6">
        <f>L787</f>
        <v>420</v>
      </c>
      <c r="M786" s="6">
        <f t="shared" si="353"/>
        <v>0</v>
      </c>
      <c r="N786" s="6">
        <f t="shared" si="353"/>
        <v>420</v>
      </c>
    </row>
    <row r="787" spans="1:14" ht="15.75" outlineLevel="7">
      <c r="A787" s="44" t="s">
        <v>941</v>
      </c>
      <c r="B787" s="44" t="s">
        <v>929</v>
      </c>
      <c r="C787" s="44" t="s">
        <v>690</v>
      </c>
      <c r="D787" s="44" t="s">
        <v>406</v>
      </c>
      <c r="E787" s="11" t="s">
        <v>407</v>
      </c>
      <c r="F787" s="7">
        <v>720</v>
      </c>
      <c r="G787" s="7"/>
      <c r="H787" s="7">
        <f>SUM(F787:G787)</f>
        <v>720</v>
      </c>
      <c r="I787" s="7">
        <v>520</v>
      </c>
      <c r="J787" s="7"/>
      <c r="K787" s="7">
        <f>SUM(I787:J787)</f>
        <v>520</v>
      </c>
      <c r="L787" s="7">
        <v>420</v>
      </c>
      <c r="M787" s="7"/>
      <c r="N787" s="7">
        <f>SUM(L787:M787)</f>
        <v>420</v>
      </c>
    </row>
    <row r="788" spans="1:14" s="60" customFormat="1" ht="15.75" outlineLevel="7">
      <c r="A788" s="43" t="s">
        <v>941</v>
      </c>
      <c r="B788" s="104" t="s">
        <v>933</v>
      </c>
      <c r="C788" s="48"/>
      <c r="D788" s="43"/>
      <c r="E788" s="51" t="s">
        <v>934</v>
      </c>
      <c r="F788" s="6">
        <f>F789</f>
        <v>2617.7544200000002</v>
      </c>
      <c r="G788" s="6">
        <f t="shared" ref="G788:H791" si="354">G789</f>
        <v>0</v>
      </c>
      <c r="H788" s="6">
        <f t="shared" si="354"/>
        <v>2617.7544200000002</v>
      </c>
      <c r="I788" s="6"/>
      <c r="J788" s="6">
        <f t="shared" ref="J788:K791" si="355">J789</f>
        <v>0</v>
      </c>
      <c r="K788" s="6">
        <f t="shared" si="355"/>
        <v>0</v>
      </c>
      <c r="L788" s="6"/>
      <c r="M788" s="6">
        <f t="shared" ref="M788:N791" si="356">M789</f>
        <v>0</v>
      </c>
      <c r="N788" s="6">
        <f t="shared" si="356"/>
        <v>0</v>
      </c>
    </row>
    <row r="789" spans="1:14" s="60" customFormat="1" ht="15.75" outlineLevel="7">
      <c r="A789" s="43" t="s">
        <v>941</v>
      </c>
      <c r="B789" s="43" t="s">
        <v>935</v>
      </c>
      <c r="C789" s="43"/>
      <c r="D789" s="43"/>
      <c r="E789" s="10" t="s">
        <v>936</v>
      </c>
      <c r="F789" s="6">
        <f>F790</f>
        <v>2617.7544200000002</v>
      </c>
      <c r="G789" s="6">
        <f t="shared" si="354"/>
        <v>0</v>
      </c>
      <c r="H789" s="6">
        <f t="shared" si="354"/>
        <v>2617.7544200000002</v>
      </c>
      <c r="I789" s="6"/>
      <c r="J789" s="6">
        <f t="shared" si="355"/>
        <v>0</v>
      </c>
      <c r="K789" s="6">
        <f t="shared" si="355"/>
        <v>0</v>
      </c>
      <c r="L789" s="6"/>
      <c r="M789" s="6">
        <f t="shared" si="356"/>
        <v>0</v>
      </c>
      <c r="N789" s="6">
        <f t="shared" si="356"/>
        <v>0</v>
      </c>
    </row>
    <row r="790" spans="1:14" s="60" customFormat="1" ht="25.5" customHeight="1" outlineLevel="7">
      <c r="A790" s="43" t="s">
        <v>941</v>
      </c>
      <c r="B790" s="43" t="s">
        <v>935</v>
      </c>
      <c r="C790" s="41" t="s">
        <v>647</v>
      </c>
      <c r="D790" s="41"/>
      <c r="E790" s="21" t="s">
        <v>648</v>
      </c>
      <c r="F790" s="6">
        <f>F791</f>
        <v>2617.7544200000002</v>
      </c>
      <c r="G790" s="6">
        <f t="shared" si="354"/>
        <v>0</v>
      </c>
      <c r="H790" s="6">
        <f t="shared" si="354"/>
        <v>2617.7544200000002</v>
      </c>
      <c r="I790" s="6"/>
      <c r="J790" s="6">
        <f t="shared" si="355"/>
        <v>0</v>
      </c>
      <c r="K790" s="6">
        <f t="shared" si="355"/>
        <v>0</v>
      </c>
      <c r="L790" s="6"/>
      <c r="M790" s="6">
        <f t="shared" si="356"/>
        <v>0</v>
      </c>
      <c r="N790" s="6">
        <f t="shared" si="356"/>
        <v>0</v>
      </c>
    </row>
    <row r="791" spans="1:14" s="60" customFormat="1" ht="15.75" outlineLevel="7">
      <c r="A791" s="43" t="s">
        <v>941</v>
      </c>
      <c r="B791" s="43" t="s">
        <v>935</v>
      </c>
      <c r="C791" s="41" t="s">
        <v>649</v>
      </c>
      <c r="D791" s="41"/>
      <c r="E791" s="21" t="s">
        <v>650</v>
      </c>
      <c r="F791" s="6">
        <f>F792</f>
        <v>2617.7544200000002</v>
      </c>
      <c r="G791" s="6">
        <f t="shared" si="354"/>
        <v>0</v>
      </c>
      <c r="H791" s="6">
        <f t="shared" si="354"/>
        <v>2617.7544200000002</v>
      </c>
      <c r="I791" s="6"/>
      <c r="J791" s="6">
        <f t="shared" si="355"/>
        <v>0</v>
      </c>
      <c r="K791" s="6">
        <f t="shared" si="355"/>
        <v>0</v>
      </c>
      <c r="L791" s="6"/>
      <c r="M791" s="6">
        <f t="shared" si="356"/>
        <v>0</v>
      </c>
      <c r="N791" s="6">
        <f t="shared" si="356"/>
        <v>0</v>
      </c>
    </row>
    <row r="792" spans="1:14" s="60" customFormat="1" ht="31.5" outlineLevel="7">
      <c r="A792" s="43" t="s">
        <v>941</v>
      </c>
      <c r="B792" s="43" t="s">
        <v>935</v>
      </c>
      <c r="C792" s="41" t="s">
        <v>651</v>
      </c>
      <c r="D792" s="41"/>
      <c r="E792" s="21" t="s">
        <v>652</v>
      </c>
      <c r="F792" s="6">
        <f>F793+F795</f>
        <v>2617.7544200000002</v>
      </c>
      <c r="G792" s="6">
        <f>G793+G795</f>
        <v>0</v>
      </c>
      <c r="H792" s="6">
        <f>H793+H795</f>
        <v>2617.7544200000002</v>
      </c>
      <c r="I792" s="6"/>
      <c r="J792" s="6">
        <f>J793+J795</f>
        <v>0</v>
      </c>
      <c r="K792" s="6">
        <f>K793+K795</f>
        <v>0</v>
      </c>
      <c r="L792" s="6"/>
      <c r="M792" s="6">
        <f>M793+M795</f>
        <v>0</v>
      </c>
      <c r="N792" s="6">
        <f>N793+N795</f>
        <v>0</v>
      </c>
    </row>
    <row r="793" spans="1:14" s="60" customFormat="1" ht="47.25" outlineLevel="7">
      <c r="A793" s="43" t="s">
        <v>941</v>
      </c>
      <c r="B793" s="43" t="s">
        <v>935</v>
      </c>
      <c r="C793" s="43" t="s">
        <v>837</v>
      </c>
      <c r="D793" s="44"/>
      <c r="E793" s="10" t="s">
        <v>838</v>
      </c>
      <c r="F793" s="6">
        <f>F794</f>
        <v>1117.75442</v>
      </c>
      <c r="G793" s="6">
        <f>G794</f>
        <v>0</v>
      </c>
      <c r="H793" s="6">
        <f>H794</f>
        <v>1117.75442</v>
      </c>
      <c r="I793" s="6"/>
      <c r="J793" s="6">
        <f>J794</f>
        <v>0</v>
      </c>
      <c r="K793" s="6">
        <f>K794</f>
        <v>0</v>
      </c>
      <c r="L793" s="6"/>
      <c r="M793" s="6">
        <f>M794</f>
        <v>0</v>
      </c>
      <c r="N793" s="6">
        <f>N794</f>
        <v>0</v>
      </c>
    </row>
    <row r="794" spans="1:14" s="59" customFormat="1" ht="31.5" outlineLevel="7">
      <c r="A794" s="44" t="s">
        <v>941</v>
      </c>
      <c r="B794" s="44" t="s">
        <v>935</v>
      </c>
      <c r="C794" s="44" t="s">
        <v>837</v>
      </c>
      <c r="D794" s="44" t="s">
        <v>452</v>
      </c>
      <c r="E794" s="13" t="s">
        <v>809</v>
      </c>
      <c r="F794" s="7">
        <v>1117.75442</v>
      </c>
      <c r="G794" s="7"/>
      <c r="H794" s="7">
        <f>SUM(F794:G794)</f>
        <v>1117.75442</v>
      </c>
      <c r="I794" s="7"/>
      <c r="J794" s="7"/>
      <c r="K794" s="7">
        <f>SUM(I794:J794)</f>
        <v>0</v>
      </c>
      <c r="L794" s="7"/>
      <c r="M794" s="7"/>
      <c r="N794" s="7">
        <f>SUM(L794:M794)</f>
        <v>0</v>
      </c>
    </row>
    <row r="795" spans="1:14" s="59" customFormat="1" ht="47.25" outlineLevel="7">
      <c r="A795" s="43" t="s">
        <v>941</v>
      </c>
      <c r="B795" s="43" t="s">
        <v>935</v>
      </c>
      <c r="C795" s="43" t="s">
        <v>837</v>
      </c>
      <c r="D795" s="44"/>
      <c r="E795" s="10" t="s">
        <v>41</v>
      </c>
      <c r="F795" s="6">
        <f>F796</f>
        <v>1500</v>
      </c>
      <c r="G795" s="6">
        <f>G796</f>
        <v>0</v>
      </c>
      <c r="H795" s="6">
        <f>H796</f>
        <v>1500</v>
      </c>
      <c r="I795" s="6"/>
      <c r="J795" s="6">
        <f>J796</f>
        <v>0</v>
      </c>
      <c r="K795" s="6">
        <f>K796</f>
        <v>0</v>
      </c>
      <c r="L795" s="6"/>
      <c r="M795" s="6">
        <f>M796</f>
        <v>0</v>
      </c>
      <c r="N795" s="6">
        <f>N796</f>
        <v>0</v>
      </c>
    </row>
    <row r="796" spans="1:14" s="59" customFormat="1" ht="31.5" outlineLevel="7">
      <c r="A796" s="44" t="s">
        <v>941</v>
      </c>
      <c r="B796" s="44" t="s">
        <v>935</v>
      </c>
      <c r="C796" s="44" t="s">
        <v>837</v>
      </c>
      <c r="D796" s="44" t="s">
        <v>452</v>
      </c>
      <c r="E796" s="13" t="s">
        <v>809</v>
      </c>
      <c r="F796" s="7">
        <v>1500</v>
      </c>
      <c r="G796" s="7"/>
      <c r="H796" s="7">
        <f>SUM(F796:G796)</f>
        <v>1500</v>
      </c>
      <c r="I796" s="7"/>
      <c r="J796" s="7"/>
      <c r="K796" s="7">
        <f>SUM(I796:J796)</f>
        <v>0</v>
      </c>
      <c r="L796" s="7"/>
      <c r="M796" s="7"/>
      <c r="N796" s="7">
        <f>SUM(L796:M796)</f>
        <v>0</v>
      </c>
    </row>
    <row r="797" spans="1:14" ht="15.75" outlineLevel="7">
      <c r="A797" s="44"/>
      <c r="B797" s="44"/>
      <c r="C797" s="44"/>
      <c r="D797" s="44"/>
      <c r="E797" s="11"/>
      <c r="F797" s="7"/>
      <c r="G797" s="7"/>
      <c r="H797" s="7"/>
      <c r="I797" s="7"/>
      <c r="J797" s="7"/>
      <c r="K797" s="7"/>
      <c r="L797" s="7"/>
      <c r="M797" s="7"/>
      <c r="N797" s="7"/>
    </row>
    <row r="798" spans="1:14" ht="15.75">
      <c r="A798" s="43" t="s">
        <v>948</v>
      </c>
      <c r="B798" s="43"/>
      <c r="C798" s="43"/>
      <c r="D798" s="43"/>
      <c r="E798" s="10" t="s">
        <v>949</v>
      </c>
      <c r="F798" s="6">
        <f t="shared" ref="F798:N798" si="357">F799+F806+F818+F848</f>
        <v>283430.9705</v>
      </c>
      <c r="G798" s="6">
        <f t="shared" si="357"/>
        <v>0</v>
      </c>
      <c r="H798" s="6">
        <f t="shared" si="357"/>
        <v>283430.9705</v>
      </c>
      <c r="I798" s="6">
        <f t="shared" si="357"/>
        <v>280166.19170000002</v>
      </c>
      <c r="J798" s="6">
        <f t="shared" si="357"/>
        <v>0</v>
      </c>
      <c r="K798" s="6">
        <f t="shared" si="357"/>
        <v>280166.19170000002</v>
      </c>
      <c r="L798" s="6">
        <f t="shared" si="357"/>
        <v>275785.09999999998</v>
      </c>
      <c r="M798" s="6">
        <f t="shared" si="357"/>
        <v>0</v>
      </c>
      <c r="N798" s="6">
        <f t="shared" si="357"/>
        <v>275785.09999999998</v>
      </c>
    </row>
    <row r="799" spans="1:14" ht="15.75">
      <c r="A799" s="43" t="s">
        <v>948</v>
      </c>
      <c r="B799" s="43" t="s">
        <v>855</v>
      </c>
      <c r="C799" s="43"/>
      <c r="D799" s="43"/>
      <c r="E799" s="51" t="s">
        <v>856</v>
      </c>
      <c r="F799" s="6">
        <f t="shared" ref="F799:N804" si="358">F800</f>
        <v>39</v>
      </c>
      <c r="G799" s="6">
        <f t="shared" si="358"/>
        <v>0</v>
      </c>
      <c r="H799" s="6">
        <f t="shared" si="358"/>
        <v>39</v>
      </c>
      <c r="I799" s="6">
        <f t="shared" ref="I799:I804" si="359">I800</f>
        <v>39</v>
      </c>
      <c r="J799" s="6">
        <f t="shared" si="358"/>
        <v>0</v>
      </c>
      <c r="K799" s="6">
        <f t="shared" si="358"/>
        <v>39</v>
      </c>
      <c r="L799" s="6">
        <f t="shared" ref="L799:L804" si="360">L800</f>
        <v>39</v>
      </c>
      <c r="M799" s="6">
        <f t="shared" si="358"/>
        <v>0</v>
      </c>
      <c r="N799" s="6">
        <f t="shared" si="358"/>
        <v>39</v>
      </c>
    </row>
    <row r="800" spans="1:14" ht="15.75" outlineLevel="1">
      <c r="A800" s="43" t="s">
        <v>948</v>
      </c>
      <c r="B800" s="43" t="s">
        <v>859</v>
      </c>
      <c r="C800" s="43"/>
      <c r="D800" s="43"/>
      <c r="E800" s="10" t="s">
        <v>860</v>
      </c>
      <c r="F800" s="6">
        <f t="shared" si="358"/>
        <v>39</v>
      </c>
      <c r="G800" s="6">
        <f t="shared" si="358"/>
        <v>0</v>
      </c>
      <c r="H800" s="6">
        <f t="shared" si="358"/>
        <v>39</v>
      </c>
      <c r="I800" s="6">
        <f t="shared" si="359"/>
        <v>39</v>
      </c>
      <c r="J800" s="6">
        <f t="shared" si="358"/>
        <v>0</v>
      </c>
      <c r="K800" s="6">
        <f t="shared" si="358"/>
        <v>39</v>
      </c>
      <c r="L800" s="6">
        <f t="shared" si="360"/>
        <v>39</v>
      </c>
      <c r="M800" s="6">
        <f t="shared" si="358"/>
        <v>0</v>
      </c>
      <c r="N800" s="6">
        <f t="shared" si="358"/>
        <v>39</v>
      </c>
    </row>
    <row r="801" spans="1:14" ht="31.5" outlineLevel="2">
      <c r="A801" s="43" t="s">
        <v>948</v>
      </c>
      <c r="B801" s="43" t="s">
        <v>859</v>
      </c>
      <c r="C801" s="43" t="s">
        <v>417</v>
      </c>
      <c r="D801" s="43"/>
      <c r="E801" s="10" t="s">
        <v>418</v>
      </c>
      <c r="F801" s="6">
        <f t="shared" si="358"/>
        <v>39</v>
      </c>
      <c r="G801" s="6">
        <f t="shared" si="358"/>
        <v>0</v>
      </c>
      <c r="H801" s="6">
        <f t="shared" si="358"/>
        <v>39</v>
      </c>
      <c r="I801" s="6">
        <f t="shared" si="359"/>
        <v>39</v>
      </c>
      <c r="J801" s="6">
        <f t="shared" si="358"/>
        <v>0</v>
      </c>
      <c r="K801" s="6">
        <f t="shared" si="358"/>
        <v>39</v>
      </c>
      <c r="L801" s="6">
        <f t="shared" si="360"/>
        <v>39</v>
      </c>
      <c r="M801" s="6">
        <f t="shared" si="358"/>
        <v>0</v>
      </c>
      <c r="N801" s="6">
        <f t="shared" si="358"/>
        <v>39</v>
      </c>
    </row>
    <row r="802" spans="1:14" ht="15.75" outlineLevel="3">
      <c r="A802" s="43" t="s">
        <v>948</v>
      </c>
      <c r="B802" s="43" t="s">
        <v>859</v>
      </c>
      <c r="C802" s="43" t="s">
        <v>458</v>
      </c>
      <c r="D802" s="43"/>
      <c r="E802" s="10" t="s">
        <v>459</v>
      </c>
      <c r="F802" s="6">
        <f t="shared" si="358"/>
        <v>39</v>
      </c>
      <c r="G802" s="6">
        <f t="shared" si="358"/>
        <v>0</v>
      </c>
      <c r="H802" s="6">
        <f t="shared" si="358"/>
        <v>39</v>
      </c>
      <c r="I802" s="6">
        <f t="shared" si="359"/>
        <v>39</v>
      </c>
      <c r="J802" s="6">
        <f t="shared" si="358"/>
        <v>0</v>
      </c>
      <c r="K802" s="6">
        <f t="shared" si="358"/>
        <v>39</v>
      </c>
      <c r="L802" s="6">
        <f t="shared" si="360"/>
        <v>39</v>
      </c>
      <c r="M802" s="6">
        <f t="shared" si="358"/>
        <v>0</v>
      </c>
      <c r="N802" s="6">
        <f t="shared" si="358"/>
        <v>39</v>
      </c>
    </row>
    <row r="803" spans="1:14" ht="30.75" customHeight="1" outlineLevel="4">
      <c r="A803" s="43" t="s">
        <v>948</v>
      </c>
      <c r="B803" s="43" t="s">
        <v>859</v>
      </c>
      <c r="C803" s="43" t="s">
        <v>460</v>
      </c>
      <c r="D803" s="43"/>
      <c r="E803" s="10" t="s">
        <v>461</v>
      </c>
      <c r="F803" s="6">
        <f t="shared" si="358"/>
        <v>39</v>
      </c>
      <c r="G803" s="6">
        <f t="shared" si="358"/>
        <v>0</v>
      </c>
      <c r="H803" s="6">
        <f t="shared" si="358"/>
        <v>39</v>
      </c>
      <c r="I803" s="6">
        <f t="shared" si="359"/>
        <v>39</v>
      </c>
      <c r="J803" s="6">
        <f t="shared" si="358"/>
        <v>0</v>
      </c>
      <c r="K803" s="6">
        <f t="shared" si="358"/>
        <v>39</v>
      </c>
      <c r="L803" s="6">
        <f t="shared" si="360"/>
        <v>39</v>
      </c>
      <c r="M803" s="6">
        <f t="shared" si="358"/>
        <v>0</v>
      </c>
      <c r="N803" s="6">
        <f t="shared" si="358"/>
        <v>39</v>
      </c>
    </row>
    <row r="804" spans="1:14" ht="15.75" outlineLevel="5">
      <c r="A804" s="43" t="s">
        <v>948</v>
      </c>
      <c r="B804" s="43" t="s">
        <v>859</v>
      </c>
      <c r="C804" s="43" t="s">
        <v>462</v>
      </c>
      <c r="D804" s="43"/>
      <c r="E804" s="10" t="s">
        <v>463</v>
      </c>
      <c r="F804" s="6">
        <f t="shared" si="358"/>
        <v>39</v>
      </c>
      <c r="G804" s="6">
        <f t="shared" si="358"/>
        <v>0</v>
      </c>
      <c r="H804" s="6">
        <f t="shared" si="358"/>
        <v>39</v>
      </c>
      <c r="I804" s="6">
        <f t="shared" si="359"/>
        <v>39</v>
      </c>
      <c r="J804" s="6">
        <f t="shared" si="358"/>
        <v>0</v>
      </c>
      <c r="K804" s="6">
        <f t="shared" si="358"/>
        <v>39</v>
      </c>
      <c r="L804" s="6">
        <f t="shared" si="360"/>
        <v>39</v>
      </c>
      <c r="M804" s="6">
        <f t="shared" si="358"/>
        <v>0</v>
      </c>
      <c r="N804" s="6">
        <f t="shared" si="358"/>
        <v>39</v>
      </c>
    </row>
    <row r="805" spans="1:14" ht="15.75" outlineLevel="7">
      <c r="A805" s="44" t="s">
        <v>948</v>
      </c>
      <c r="B805" s="44" t="s">
        <v>859</v>
      </c>
      <c r="C805" s="44" t="s">
        <v>462</v>
      </c>
      <c r="D805" s="44" t="s">
        <v>394</v>
      </c>
      <c r="E805" s="11" t="s">
        <v>395</v>
      </c>
      <c r="F805" s="7">
        <v>39</v>
      </c>
      <c r="G805" s="7"/>
      <c r="H805" s="7">
        <f>SUM(F805:G805)</f>
        <v>39</v>
      </c>
      <c r="I805" s="7">
        <v>39</v>
      </c>
      <c r="J805" s="7"/>
      <c r="K805" s="7">
        <f>SUM(I805:J805)</f>
        <v>39</v>
      </c>
      <c r="L805" s="7">
        <v>39</v>
      </c>
      <c r="M805" s="7"/>
      <c r="N805" s="7">
        <f>SUM(L805:M805)</f>
        <v>39</v>
      </c>
    </row>
    <row r="806" spans="1:14" ht="15.75" outlineLevel="7">
      <c r="A806" s="43" t="s">
        <v>948</v>
      </c>
      <c r="B806" s="43" t="s">
        <v>889</v>
      </c>
      <c r="C806" s="44"/>
      <c r="D806" s="44"/>
      <c r="E806" s="51" t="s">
        <v>890</v>
      </c>
      <c r="F806" s="6">
        <f t="shared" ref="F806:N810" si="361">F807</f>
        <v>4209.2</v>
      </c>
      <c r="G806" s="6">
        <f t="shared" si="361"/>
        <v>0</v>
      </c>
      <c r="H806" s="6">
        <f t="shared" si="361"/>
        <v>4209.2</v>
      </c>
      <c r="I806" s="6">
        <f>I807</f>
        <v>4209.2</v>
      </c>
      <c r="J806" s="6">
        <f t="shared" si="361"/>
        <v>0</v>
      </c>
      <c r="K806" s="6">
        <f t="shared" si="361"/>
        <v>4209.2</v>
      </c>
      <c r="L806" s="6">
        <f>L807</f>
        <v>4209.2</v>
      </c>
      <c r="M806" s="6">
        <f t="shared" si="361"/>
        <v>0</v>
      </c>
      <c r="N806" s="6">
        <f t="shared" si="361"/>
        <v>4209.2</v>
      </c>
    </row>
    <row r="807" spans="1:14" ht="15.75" outlineLevel="1">
      <c r="A807" s="43" t="s">
        <v>948</v>
      </c>
      <c r="B807" s="43" t="s">
        <v>899</v>
      </c>
      <c r="C807" s="43"/>
      <c r="D807" s="43"/>
      <c r="E807" s="10" t="s">
        <v>900</v>
      </c>
      <c r="F807" s="6">
        <f t="shared" si="361"/>
        <v>4209.2</v>
      </c>
      <c r="G807" s="6">
        <f t="shared" si="361"/>
        <v>0</v>
      </c>
      <c r="H807" s="6">
        <f t="shared" si="361"/>
        <v>4209.2</v>
      </c>
      <c r="I807" s="6">
        <f>I808</f>
        <v>4209.2</v>
      </c>
      <c r="J807" s="6">
        <f t="shared" si="361"/>
        <v>0</v>
      </c>
      <c r="K807" s="6">
        <f t="shared" si="361"/>
        <v>4209.2</v>
      </c>
      <c r="L807" s="6">
        <f>L808</f>
        <v>4209.2</v>
      </c>
      <c r="M807" s="6">
        <f t="shared" si="361"/>
        <v>0</v>
      </c>
      <c r="N807" s="6">
        <f t="shared" si="361"/>
        <v>4209.2</v>
      </c>
    </row>
    <row r="808" spans="1:14" ht="31.5" outlineLevel="2">
      <c r="A808" s="43" t="s">
        <v>948</v>
      </c>
      <c r="B808" s="43" t="s">
        <v>899</v>
      </c>
      <c r="C808" s="43" t="s">
        <v>544</v>
      </c>
      <c r="D808" s="43"/>
      <c r="E808" s="10" t="s">
        <v>545</v>
      </c>
      <c r="F808" s="6">
        <f t="shared" si="361"/>
        <v>4209.2</v>
      </c>
      <c r="G808" s="6">
        <f t="shared" si="361"/>
        <v>0</v>
      </c>
      <c r="H808" s="6">
        <f t="shared" si="361"/>
        <v>4209.2</v>
      </c>
      <c r="I808" s="6">
        <f>I809</f>
        <v>4209.2</v>
      </c>
      <c r="J808" s="6">
        <f t="shared" si="361"/>
        <v>0</v>
      </c>
      <c r="K808" s="6">
        <f t="shared" si="361"/>
        <v>4209.2</v>
      </c>
      <c r="L808" s="6">
        <f>L809</f>
        <v>4209.2</v>
      </c>
      <c r="M808" s="6">
        <f t="shared" si="361"/>
        <v>0</v>
      </c>
      <c r="N808" s="6">
        <f t="shared" si="361"/>
        <v>4209.2</v>
      </c>
    </row>
    <row r="809" spans="1:14" ht="15.75" outlineLevel="3">
      <c r="A809" s="43" t="s">
        <v>948</v>
      </c>
      <c r="B809" s="43" t="s">
        <v>899</v>
      </c>
      <c r="C809" s="43" t="s">
        <v>546</v>
      </c>
      <c r="D809" s="43"/>
      <c r="E809" s="10" t="s">
        <v>547</v>
      </c>
      <c r="F809" s="6">
        <f t="shared" ref="F809:N809" si="362">F810+F816</f>
        <v>4209.2</v>
      </c>
      <c r="G809" s="6">
        <f t="shared" si="362"/>
        <v>0</v>
      </c>
      <c r="H809" s="6">
        <f t="shared" si="362"/>
        <v>4209.2</v>
      </c>
      <c r="I809" s="6">
        <f t="shared" si="362"/>
        <v>4209.2</v>
      </c>
      <c r="J809" s="6">
        <f t="shared" si="362"/>
        <v>0</v>
      </c>
      <c r="K809" s="6">
        <f t="shared" si="362"/>
        <v>4209.2</v>
      </c>
      <c r="L809" s="6">
        <f t="shared" si="362"/>
        <v>4209.2</v>
      </c>
      <c r="M809" s="6">
        <f t="shared" si="362"/>
        <v>0</v>
      </c>
      <c r="N809" s="6">
        <f t="shared" si="362"/>
        <v>4209.2</v>
      </c>
    </row>
    <row r="810" spans="1:14" ht="31.5" outlineLevel="4">
      <c r="A810" s="43" t="s">
        <v>948</v>
      </c>
      <c r="B810" s="43" t="s">
        <v>899</v>
      </c>
      <c r="C810" s="43" t="s">
        <v>548</v>
      </c>
      <c r="D810" s="43"/>
      <c r="E810" s="10" t="s">
        <v>823</v>
      </c>
      <c r="F810" s="6">
        <f t="shared" si="361"/>
        <v>254</v>
      </c>
      <c r="G810" s="6">
        <f t="shared" si="361"/>
        <v>0</v>
      </c>
      <c r="H810" s="6">
        <f t="shared" si="361"/>
        <v>254</v>
      </c>
      <c r="I810" s="6">
        <f>I811</f>
        <v>254</v>
      </c>
      <c r="J810" s="6">
        <f t="shared" si="361"/>
        <v>0</v>
      </c>
      <c r="K810" s="6">
        <f t="shared" si="361"/>
        <v>254</v>
      </c>
      <c r="L810" s="6">
        <f>L811</f>
        <v>254</v>
      </c>
      <c r="M810" s="6">
        <f t="shared" si="361"/>
        <v>0</v>
      </c>
      <c r="N810" s="6">
        <f t="shared" si="361"/>
        <v>254</v>
      </c>
    </row>
    <row r="811" spans="1:14" ht="31.5" outlineLevel="5">
      <c r="A811" s="43" t="s">
        <v>948</v>
      </c>
      <c r="B811" s="43" t="s">
        <v>899</v>
      </c>
      <c r="C811" s="43" t="s">
        <v>721</v>
      </c>
      <c r="D811" s="43"/>
      <c r="E811" s="10" t="s">
        <v>722</v>
      </c>
      <c r="F811" s="6">
        <f t="shared" ref="F811:N811" si="363">F813+F814+F815+F812</f>
        <v>254</v>
      </c>
      <c r="G811" s="6">
        <f t="shared" si="363"/>
        <v>0</v>
      </c>
      <c r="H811" s="6">
        <f t="shared" si="363"/>
        <v>254</v>
      </c>
      <c r="I811" s="6">
        <f t="shared" si="363"/>
        <v>254</v>
      </c>
      <c r="J811" s="6">
        <f t="shared" si="363"/>
        <v>0</v>
      </c>
      <c r="K811" s="6">
        <f t="shared" si="363"/>
        <v>254</v>
      </c>
      <c r="L811" s="6">
        <f t="shared" si="363"/>
        <v>254</v>
      </c>
      <c r="M811" s="6">
        <f t="shared" si="363"/>
        <v>0</v>
      </c>
      <c r="N811" s="6">
        <f t="shared" si="363"/>
        <v>254</v>
      </c>
    </row>
    <row r="812" spans="1:14" ht="47.25" outlineLevel="5">
      <c r="A812" s="44" t="s">
        <v>948</v>
      </c>
      <c r="B812" s="44" t="s">
        <v>899</v>
      </c>
      <c r="C812" s="44" t="s">
        <v>721</v>
      </c>
      <c r="D812" s="44" t="s">
        <v>391</v>
      </c>
      <c r="E812" s="11" t="s">
        <v>392</v>
      </c>
      <c r="F812" s="7">
        <v>28.3</v>
      </c>
      <c r="G812" s="7"/>
      <c r="H812" s="7">
        <f>SUM(F812:G812)</f>
        <v>28.3</v>
      </c>
      <c r="I812" s="7">
        <v>28.3</v>
      </c>
      <c r="J812" s="7"/>
      <c r="K812" s="7">
        <f>SUM(I812:J812)</f>
        <v>28.3</v>
      </c>
      <c r="L812" s="7">
        <v>28.3</v>
      </c>
      <c r="M812" s="7"/>
      <c r="N812" s="7">
        <f>SUM(L812:M812)</f>
        <v>28.3</v>
      </c>
    </row>
    <row r="813" spans="1:14" ht="15.75" outlineLevel="7">
      <c r="A813" s="44" t="s">
        <v>948</v>
      </c>
      <c r="B813" s="44" t="s">
        <v>899</v>
      </c>
      <c r="C813" s="44" t="s">
        <v>721</v>
      </c>
      <c r="D813" s="44" t="s">
        <v>394</v>
      </c>
      <c r="E813" s="11" t="s">
        <v>395</v>
      </c>
      <c r="F813" s="7">
        <v>71.599999999999994</v>
      </c>
      <c r="G813" s="7"/>
      <c r="H813" s="7">
        <f>SUM(F813:G813)</f>
        <v>71.599999999999994</v>
      </c>
      <c r="I813" s="7">
        <v>71.599999999999994</v>
      </c>
      <c r="J813" s="7"/>
      <c r="K813" s="7">
        <f>SUM(I813:J813)</f>
        <v>71.599999999999994</v>
      </c>
      <c r="L813" s="7">
        <v>71.599999999999994</v>
      </c>
      <c r="M813" s="7"/>
      <c r="N813" s="7">
        <f>SUM(L813:M813)</f>
        <v>71.599999999999994</v>
      </c>
    </row>
    <row r="814" spans="1:14" ht="31.5" outlineLevel="7">
      <c r="A814" s="44" t="s">
        <v>948</v>
      </c>
      <c r="B814" s="44" t="s">
        <v>899</v>
      </c>
      <c r="C814" s="44" t="s">
        <v>721</v>
      </c>
      <c r="D814" s="44" t="s">
        <v>452</v>
      </c>
      <c r="E814" s="11" t="s">
        <v>453</v>
      </c>
      <c r="F814" s="7">
        <v>30</v>
      </c>
      <c r="G814" s="7"/>
      <c r="H814" s="7">
        <f>SUM(F814:G814)</f>
        <v>30</v>
      </c>
      <c r="I814" s="7">
        <v>30</v>
      </c>
      <c r="J814" s="7"/>
      <c r="K814" s="7">
        <f>SUM(I814:J814)</f>
        <v>30</v>
      </c>
      <c r="L814" s="7">
        <v>30</v>
      </c>
      <c r="M814" s="7"/>
      <c r="N814" s="7">
        <f>SUM(L814:M814)</f>
        <v>30</v>
      </c>
    </row>
    <row r="815" spans="1:14" ht="15.75" outlineLevel="7">
      <c r="A815" s="44" t="s">
        <v>948</v>
      </c>
      <c r="B815" s="44" t="s">
        <v>899</v>
      </c>
      <c r="C815" s="44" t="s">
        <v>721</v>
      </c>
      <c r="D815" s="44" t="s">
        <v>402</v>
      </c>
      <c r="E815" s="11" t="s">
        <v>403</v>
      </c>
      <c r="F815" s="7">
        <v>124.1</v>
      </c>
      <c r="G815" s="7"/>
      <c r="H815" s="7">
        <f>SUM(F815:G815)</f>
        <v>124.1</v>
      </c>
      <c r="I815" s="7">
        <v>124.1</v>
      </c>
      <c r="J815" s="7"/>
      <c r="K815" s="7">
        <f>SUM(I815:J815)</f>
        <v>124.1</v>
      </c>
      <c r="L815" s="7">
        <v>124.1</v>
      </c>
      <c r="M815" s="7"/>
      <c r="N815" s="7">
        <f>SUM(L815:M815)</f>
        <v>124.1</v>
      </c>
    </row>
    <row r="816" spans="1:14" ht="15.75" outlineLevel="7">
      <c r="A816" s="43" t="s">
        <v>948</v>
      </c>
      <c r="B816" s="43" t="s">
        <v>899</v>
      </c>
      <c r="C816" s="43" t="s">
        <v>163</v>
      </c>
      <c r="D816" s="44"/>
      <c r="E816" s="95" t="s">
        <v>164</v>
      </c>
      <c r="F816" s="6">
        <f t="shared" ref="F816:N816" si="364">F817</f>
        <v>3955.2</v>
      </c>
      <c r="G816" s="6">
        <f t="shared" si="364"/>
        <v>0</v>
      </c>
      <c r="H816" s="6">
        <f t="shared" si="364"/>
        <v>3955.2</v>
      </c>
      <c r="I816" s="6">
        <f t="shared" si="364"/>
        <v>3955.2</v>
      </c>
      <c r="J816" s="6">
        <f t="shared" si="364"/>
        <v>0</v>
      </c>
      <c r="K816" s="6">
        <f t="shared" si="364"/>
        <v>3955.2</v>
      </c>
      <c r="L816" s="6">
        <f t="shared" si="364"/>
        <v>3955.2</v>
      </c>
      <c r="M816" s="6">
        <f t="shared" si="364"/>
        <v>0</v>
      </c>
      <c r="N816" s="6">
        <f t="shared" si="364"/>
        <v>3955.2</v>
      </c>
    </row>
    <row r="817" spans="1:14" ht="31.5" outlineLevel="7">
      <c r="A817" s="44" t="s">
        <v>948</v>
      </c>
      <c r="B817" s="44" t="s">
        <v>899</v>
      </c>
      <c r="C817" s="44" t="s">
        <v>163</v>
      </c>
      <c r="D817" s="44" t="s">
        <v>452</v>
      </c>
      <c r="E817" s="11" t="s">
        <v>453</v>
      </c>
      <c r="F817" s="7">
        <v>3955.2</v>
      </c>
      <c r="G817" s="7"/>
      <c r="H817" s="7">
        <f>SUM(F817:G817)</f>
        <v>3955.2</v>
      </c>
      <c r="I817" s="7">
        <v>3955.2</v>
      </c>
      <c r="J817" s="7"/>
      <c r="K817" s="7">
        <f>SUM(I817:J817)</f>
        <v>3955.2</v>
      </c>
      <c r="L817" s="7">
        <v>3955.2</v>
      </c>
      <c r="M817" s="7"/>
      <c r="N817" s="7">
        <f>SUM(L817:M817)</f>
        <v>3955.2</v>
      </c>
    </row>
    <row r="818" spans="1:14" ht="15.75" outlineLevel="7">
      <c r="A818" s="43" t="s">
        <v>948</v>
      </c>
      <c r="B818" s="43" t="s">
        <v>861</v>
      </c>
      <c r="C818" s="44"/>
      <c r="D818" s="44"/>
      <c r="E818" s="51" t="s">
        <v>862</v>
      </c>
      <c r="F818" s="6">
        <f t="shared" ref="F818:N818" si="365">F819+F835+F829</f>
        <v>69599.600000000006</v>
      </c>
      <c r="G818" s="6">
        <f t="shared" si="365"/>
        <v>0</v>
      </c>
      <c r="H818" s="6">
        <f t="shared" si="365"/>
        <v>69599.600000000006</v>
      </c>
      <c r="I818" s="6">
        <f t="shared" si="365"/>
        <v>69399.600000000006</v>
      </c>
      <c r="J818" s="6">
        <f t="shared" si="365"/>
        <v>0</v>
      </c>
      <c r="K818" s="6">
        <f t="shared" si="365"/>
        <v>69399.600000000006</v>
      </c>
      <c r="L818" s="6">
        <f t="shared" si="365"/>
        <v>69399.600000000006</v>
      </c>
      <c r="M818" s="6">
        <f t="shared" si="365"/>
        <v>0</v>
      </c>
      <c r="N818" s="6">
        <f t="shared" si="365"/>
        <v>69399.600000000006</v>
      </c>
    </row>
    <row r="819" spans="1:14" ht="15.75" outlineLevel="1">
      <c r="A819" s="43" t="s">
        <v>948</v>
      </c>
      <c r="B819" s="43" t="s">
        <v>946</v>
      </c>
      <c r="C819" s="43"/>
      <c r="D819" s="43"/>
      <c r="E819" s="10" t="s">
        <v>947</v>
      </c>
      <c r="F819" s="6">
        <f t="shared" ref="F819:N819" si="366">F820</f>
        <v>59322.6</v>
      </c>
      <c r="G819" s="6">
        <f t="shared" si="366"/>
        <v>0</v>
      </c>
      <c r="H819" s="6">
        <f t="shared" si="366"/>
        <v>59322.6</v>
      </c>
      <c r="I819" s="6">
        <f t="shared" si="366"/>
        <v>59122.6</v>
      </c>
      <c r="J819" s="6">
        <f t="shared" si="366"/>
        <v>0</v>
      </c>
      <c r="K819" s="6">
        <f t="shared" si="366"/>
        <v>59122.6</v>
      </c>
      <c r="L819" s="6">
        <f>L820</f>
        <v>59122.6</v>
      </c>
      <c r="M819" s="6">
        <f t="shared" si="366"/>
        <v>0</v>
      </c>
      <c r="N819" s="6">
        <f t="shared" si="366"/>
        <v>59122.6</v>
      </c>
    </row>
    <row r="820" spans="1:14" ht="31.5" outlineLevel="2">
      <c r="A820" s="43" t="s">
        <v>948</v>
      </c>
      <c r="B820" s="43" t="s">
        <v>946</v>
      </c>
      <c r="C820" s="43" t="s">
        <v>544</v>
      </c>
      <c r="D820" s="43"/>
      <c r="E820" s="10" t="s">
        <v>545</v>
      </c>
      <c r="F820" s="6">
        <f t="shared" ref="F820:N820" si="367">F825+F821</f>
        <v>59322.6</v>
      </c>
      <c r="G820" s="6">
        <f t="shared" si="367"/>
        <v>0</v>
      </c>
      <c r="H820" s="6">
        <f t="shared" si="367"/>
        <v>59322.6</v>
      </c>
      <c r="I820" s="6">
        <f t="shared" si="367"/>
        <v>59122.6</v>
      </c>
      <c r="J820" s="6">
        <f t="shared" si="367"/>
        <v>0</v>
      </c>
      <c r="K820" s="6">
        <f t="shared" si="367"/>
        <v>59122.6</v>
      </c>
      <c r="L820" s="6">
        <f t="shared" si="367"/>
        <v>59122.6</v>
      </c>
      <c r="M820" s="6">
        <f t="shared" si="367"/>
        <v>0</v>
      </c>
      <c r="N820" s="6">
        <f t="shared" si="367"/>
        <v>59122.6</v>
      </c>
    </row>
    <row r="821" spans="1:14" ht="15.75" outlineLevel="2">
      <c r="A821" s="43" t="s">
        <v>948</v>
      </c>
      <c r="B821" s="43" t="s">
        <v>946</v>
      </c>
      <c r="C821" s="43" t="s">
        <v>618</v>
      </c>
      <c r="D821" s="43"/>
      <c r="E821" s="10" t="s">
        <v>619</v>
      </c>
      <c r="F821" s="6">
        <f>F822</f>
        <v>200</v>
      </c>
      <c r="G821" s="6">
        <f t="shared" ref="G821:H823" si="368">G822</f>
        <v>0</v>
      </c>
      <c r="H821" s="6">
        <f t="shared" si="368"/>
        <v>200</v>
      </c>
      <c r="I821" s="6"/>
      <c r="J821" s="6">
        <f t="shared" ref="J821:K823" si="369">J822</f>
        <v>0</v>
      </c>
      <c r="K821" s="6">
        <f t="shared" si="369"/>
        <v>0</v>
      </c>
      <c r="L821" s="6"/>
      <c r="M821" s="6">
        <f t="shared" ref="M821:N823" si="370">M822</f>
        <v>0</v>
      </c>
      <c r="N821" s="6">
        <f t="shared" si="370"/>
        <v>0</v>
      </c>
    </row>
    <row r="822" spans="1:14" ht="15.75" outlineLevel="7">
      <c r="A822" s="43" t="s">
        <v>948</v>
      </c>
      <c r="B822" s="43" t="s">
        <v>946</v>
      </c>
      <c r="C822" s="43" t="s">
        <v>330</v>
      </c>
      <c r="D822" s="44"/>
      <c r="E822" s="10" t="s">
        <v>113</v>
      </c>
      <c r="F822" s="6">
        <f>F823</f>
        <v>200</v>
      </c>
      <c r="G822" s="6">
        <f t="shared" si="368"/>
        <v>0</v>
      </c>
      <c r="H822" s="6">
        <f t="shared" si="368"/>
        <v>200</v>
      </c>
      <c r="I822" s="6"/>
      <c r="J822" s="6">
        <f t="shared" si="369"/>
        <v>0</v>
      </c>
      <c r="K822" s="6">
        <f t="shared" si="369"/>
        <v>0</v>
      </c>
      <c r="L822" s="6"/>
      <c r="M822" s="6">
        <f t="shared" si="370"/>
        <v>0</v>
      </c>
      <c r="N822" s="6">
        <f t="shared" si="370"/>
        <v>0</v>
      </c>
    </row>
    <row r="823" spans="1:14" ht="63" outlineLevel="7">
      <c r="A823" s="43" t="s">
        <v>948</v>
      </c>
      <c r="B823" s="43" t="s">
        <v>946</v>
      </c>
      <c r="C823" s="43" t="s">
        <v>332</v>
      </c>
      <c r="D823" s="44"/>
      <c r="E823" s="10" t="s">
        <v>293</v>
      </c>
      <c r="F823" s="6">
        <f>F824</f>
        <v>200</v>
      </c>
      <c r="G823" s="6">
        <f t="shared" si="368"/>
        <v>0</v>
      </c>
      <c r="H823" s="6">
        <f t="shared" si="368"/>
        <v>200</v>
      </c>
      <c r="I823" s="6"/>
      <c r="J823" s="6">
        <f t="shared" si="369"/>
        <v>0</v>
      </c>
      <c r="K823" s="6">
        <f t="shared" si="369"/>
        <v>0</v>
      </c>
      <c r="L823" s="6"/>
      <c r="M823" s="6">
        <f t="shared" si="370"/>
        <v>0</v>
      </c>
      <c r="N823" s="6">
        <f t="shared" si="370"/>
        <v>0</v>
      </c>
    </row>
    <row r="824" spans="1:14" ht="31.5" outlineLevel="7">
      <c r="A824" s="44" t="s">
        <v>948</v>
      </c>
      <c r="B824" s="44" t="s">
        <v>946</v>
      </c>
      <c r="C824" s="44" t="s">
        <v>332</v>
      </c>
      <c r="D824" s="44" t="s">
        <v>452</v>
      </c>
      <c r="E824" s="11" t="s">
        <v>453</v>
      </c>
      <c r="F824" s="7">
        <v>200</v>
      </c>
      <c r="G824" s="7"/>
      <c r="H824" s="7">
        <f>SUM(F824:G824)</f>
        <v>200</v>
      </c>
      <c r="I824" s="7"/>
      <c r="J824" s="7"/>
      <c r="K824" s="7">
        <f>SUM(I824:J824)</f>
        <v>0</v>
      </c>
      <c r="L824" s="7"/>
      <c r="M824" s="7"/>
      <c r="N824" s="7">
        <f>SUM(L824:M824)</f>
        <v>0</v>
      </c>
    </row>
    <row r="825" spans="1:14" ht="31.5" outlineLevel="3">
      <c r="A825" s="43" t="s">
        <v>948</v>
      </c>
      <c r="B825" s="43" t="s">
        <v>946</v>
      </c>
      <c r="C825" s="43" t="s">
        <v>723</v>
      </c>
      <c r="D825" s="43"/>
      <c r="E825" s="10" t="s">
        <v>724</v>
      </c>
      <c r="F825" s="6">
        <f t="shared" ref="F825:N827" si="371">F826</f>
        <v>59122.6</v>
      </c>
      <c r="G825" s="6">
        <f t="shared" si="371"/>
        <v>0</v>
      </c>
      <c r="H825" s="6">
        <f t="shared" si="371"/>
        <v>59122.6</v>
      </c>
      <c r="I825" s="6">
        <f>I826</f>
        <v>59122.6</v>
      </c>
      <c r="J825" s="6">
        <f t="shared" si="371"/>
        <v>0</v>
      </c>
      <c r="K825" s="6">
        <f t="shared" si="371"/>
        <v>59122.6</v>
      </c>
      <c r="L825" s="6">
        <f>L826</f>
        <v>59122.6</v>
      </c>
      <c r="M825" s="6">
        <f t="shared" si="371"/>
        <v>0</v>
      </c>
      <c r="N825" s="6">
        <f t="shared" si="371"/>
        <v>59122.6</v>
      </c>
    </row>
    <row r="826" spans="1:14" ht="31.5" outlineLevel="4">
      <c r="A826" s="43" t="s">
        <v>948</v>
      </c>
      <c r="B826" s="43" t="s">
        <v>946</v>
      </c>
      <c r="C826" s="43" t="s">
        <v>725</v>
      </c>
      <c r="D826" s="43"/>
      <c r="E826" s="10" t="s">
        <v>422</v>
      </c>
      <c r="F826" s="6">
        <f t="shared" si="371"/>
        <v>59122.6</v>
      </c>
      <c r="G826" s="6">
        <f t="shared" si="371"/>
        <v>0</v>
      </c>
      <c r="H826" s="6">
        <f t="shared" si="371"/>
        <v>59122.6</v>
      </c>
      <c r="I826" s="6">
        <f>I827</f>
        <v>59122.6</v>
      </c>
      <c r="J826" s="6">
        <f t="shared" si="371"/>
        <v>0</v>
      </c>
      <c r="K826" s="6">
        <f t="shared" si="371"/>
        <v>59122.6</v>
      </c>
      <c r="L826" s="6">
        <f>L827</f>
        <v>59122.6</v>
      </c>
      <c r="M826" s="6">
        <f t="shared" si="371"/>
        <v>0</v>
      </c>
      <c r="N826" s="6">
        <f t="shared" si="371"/>
        <v>59122.6</v>
      </c>
    </row>
    <row r="827" spans="1:14" ht="15.75" outlineLevel="5">
      <c r="A827" s="43" t="s">
        <v>948</v>
      </c>
      <c r="B827" s="43" t="s">
        <v>946</v>
      </c>
      <c r="C827" s="43" t="s">
        <v>726</v>
      </c>
      <c r="D827" s="43"/>
      <c r="E827" s="10" t="s">
        <v>702</v>
      </c>
      <c r="F827" s="6">
        <f t="shared" si="371"/>
        <v>59122.6</v>
      </c>
      <c r="G827" s="6">
        <f t="shared" si="371"/>
        <v>0</v>
      </c>
      <c r="H827" s="6">
        <f t="shared" si="371"/>
        <v>59122.6</v>
      </c>
      <c r="I827" s="6">
        <f>I828</f>
        <v>59122.6</v>
      </c>
      <c r="J827" s="6">
        <f t="shared" si="371"/>
        <v>0</v>
      </c>
      <c r="K827" s="6">
        <f t="shared" si="371"/>
        <v>59122.6</v>
      </c>
      <c r="L827" s="6">
        <f>L828</f>
        <v>59122.6</v>
      </c>
      <c r="M827" s="6">
        <f t="shared" si="371"/>
        <v>0</v>
      </c>
      <c r="N827" s="6">
        <f t="shared" si="371"/>
        <v>59122.6</v>
      </c>
    </row>
    <row r="828" spans="1:14" ht="31.5" outlineLevel="7">
      <c r="A828" s="44" t="s">
        <v>948</v>
      </c>
      <c r="B828" s="44" t="s">
        <v>946</v>
      </c>
      <c r="C828" s="44" t="s">
        <v>726</v>
      </c>
      <c r="D828" s="44" t="s">
        <v>452</v>
      </c>
      <c r="E828" s="11" t="s">
        <v>453</v>
      </c>
      <c r="F828" s="7">
        <v>59122.6</v>
      </c>
      <c r="G828" s="7"/>
      <c r="H828" s="7">
        <f>SUM(F828:G828)</f>
        <v>59122.6</v>
      </c>
      <c r="I828" s="7">
        <v>59122.6</v>
      </c>
      <c r="J828" s="7"/>
      <c r="K828" s="7">
        <f>SUM(I828:J828)</f>
        <v>59122.6</v>
      </c>
      <c r="L828" s="7">
        <v>59122.6</v>
      </c>
      <c r="M828" s="7"/>
      <c r="N828" s="7">
        <f>SUM(L828:M828)</f>
        <v>59122.6</v>
      </c>
    </row>
    <row r="829" spans="1:14" ht="15.75" outlineLevel="7">
      <c r="A829" s="43" t="s">
        <v>948</v>
      </c>
      <c r="B829" s="43" t="s">
        <v>863</v>
      </c>
      <c r="C829" s="43"/>
      <c r="D829" s="43"/>
      <c r="E829" s="10" t="s">
        <v>864</v>
      </c>
      <c r="F829" s="6">
        <f>F830</f>
        <v>7.5</v>
      </c>
      <c r="G829" s="6">
        <f t="shared" ref="G829:H833" si="372">G830</f>
        <v>0</v>
      </c>
      <c r="H829" s="6">
        <f t="shared" si="372"/>
        <v>7.5</v>
      </c>
      <c r="I829" s="6">
        <f t="shared" ref="I829:L832" si="373">I830</f>
        <v>7.5</v>
      </c>
      <c r="J829" s="6">
        <f t="shared" ref="J829:K833" si="374">J830</f>
        <v>0</v>
      </c>
      <c r="K829" s="6">
        <f t="shared" si="374"/>
        <v>7.5</v>
      </c>
      <c r="L829" s="6">
        <f t="shared" si="373"/>
        <v>7.5</v>
      </c>
      <c r="M829" s="6">
        <f t="shared" ref="M829:N833" si="375">M830</f>
        <v>0</v>
      </c>
      <c r="N829" s="6">
        <f t="shared" si="375"/>
        <v>7.5</v>
      </c>
    </row>
    <row r="830" spans="1:14" ht="31.5" outlineLevel="7">
      <c r="A830" s="43" t="s">
        <v>948</v>
      </c>
      <c r="B830" s="43" t="s">
        <v>863</v>
      </c>
      <c r="C830" s="43" t="s">
        <v>544</v>
      </c>
      <c r="D830" s="43"/>
      <c r="E830" s="10" t="s">
        <v>545</v>
      </c>
      <c r="F830" s="6">
        <f>F831</f>
        <v>7.5</v>
      </c>
      <c r="G830" s="6">
        <f t="shared" si="372"/>
        <v>0</v>
      </c>
      <c r="H830" s="6">
        <f t="shared" si="372"/>
        <v>7.5</v>
      </c>
      <c r="I830" s="6">
        <f t="shared" si="373"/>
        <v>7.5</v>
      </c>
      <c r="J830" s="6">
        <f t="shared" si="374"/>
        <v>0</v>
      </c>
      <c r="K830" s="6">
        <f t="shared" si="374"/>
        <v>7.5</v>
      </c>
      <c r="L830" s="6">
        <f t="shared" si="373"/>
        <v>7.5</v>
      </c>
      <c r="M830" s="6">
        <f t="shared" si="375"/>
        <v>0</v>
      </c>
      <c r="N830" s="6">
        <f t="shared" si="375"/>
        <v>7.5</v>
      </c>
    </row>
    <row r="831" spans="1:14" ht="31.5" outlineLevel="7">
      <c r="A831" s="43" t="s">
        <v>948</v>
      </c>
      <c r="B831" s="43" t="s">
        <v>863</v>
      </c>
      <c r="C831" s="43" t="s">
        <v>723</v>
      </c>
      <c r="D831" s="43"/>
      <c r="E831" s="10" t="s">
        <v>724</v>
      </c>
      <c r="F831" s="6">
        <f>F832</f>
        <v>7.5</v>
      </c>
      <c r="G831" s="6">
        <f t="shared" si="372"/>
        <v>0</v>
      </c>
      <c r="H831" s="6">
        <f t="shared" si="372"/>
        <v>7.5</v>
      </c>
      <c r="I831" s="6">
        <f t="shared" si="373"/>
        <v>7.5</v>
      </c>
      <c r="J831" s="6">
        <f t="shared" si="374"/>
        <v>0</v>
      </c>
      <c r="K831" s="6">
        <f t="shared" si="374"/>
        <v>7.5</v>
      </c>
      <c r="L831" s="6">
        <f t="shared" si="373"/>
        <v>7.5</v>
      </c>
      <c r="M831" s="6">
        <f t="shared" si="375"/>
        <v>0</v>
      </c>
      <c r="N831" s="6">
        <f t="shared" si="375"/>
        <v>7.5</v>
      </c>
    </row>
    <row r="832" spans="1:14" ht="31.5" outlineLevel="7">
      <c r="A832" s="43" t="s">
        <v>948</v>
      </c>
      <c r="B832" s="43" t="s">
        <v>863</v>
      </c>
      <c r="C832" s="43" t="s">
        <v>725</v>
      </c>
      <c r="D832" s="43"/>
      <c r="E832" s="10" t="s">
        <v>422</v>
      </c>
      <c r="F832" s="6">
        <f>F833</f>
        <v>7.5</v>
      </c>
      <c r="G832" s="6">
        <f t="shared" si="372"/>
        <v>0</v>
      </c>
      <c r="H832" s="6">
        <f t="shared" si="372"/>
        <v>7.5</v>
      </c>
      <c r="I832" s="6">
        <f t="shared" si="373"/>
        <v>7.5</v>
      </c>
      <c r="J832" s="6">
        <f t="shared" si="374"/>
        <v>0</v>
      </c>
      <c r="K832" s="6">
        <f t="shared" si="374"/>
        <v>7.5</v>
      </c>
      <c r="L832" s="6">
        <f t="shared" si="373"/>
        <v>7.5</v>
      </c>
      <c r="M832" s="6">
        <f t="shared" si="375"/>
        <v>0</v>
      </c>
      <c r="N832" s="6">
        <f t="shared" si="375"/>
        <v>7.5</v>
      </c>
    </row>
    <row r="833" spans="1:14" ht="31.5" outlineLevel="7">
      <c r="A833" s="43" t="s">
        <v>948</v>
      </c>
      <c r="B833" s="43" t="s">
        <v>863</v>
      </c>
      <c r="C833" s="43" t="s">
        <v>743</v>
      </c>
      <c r="D833" s="43"/>
      <c r="E833" s="10" t="s">
        <v>744</v>
      </c>
      <c r="F833" s="6">
        <f>F834</f>
        <v>7.5</v>
      </c>
      <c r="G833" s="6">
        <f t="shared" si="372"/>
        <v>0</v>
      </c>
      <c r="H833" s="6">
        <f t="shared" si="372"/>
        <v>7.5</v>
      </c>
      <c r="I833" s="6">
        <f>I834</f>
        <v>7.5</v>
      </c>
      <c r="J833" s="6">
        <f t="shared" si="374"/>
        <v>0</v>
      </c>
      <c r="K833" s="6">
        <f t="shared" si="374"/>
        <v>7.5</v>
      </c>
      <c r="L833" s="6">
        <f>L834</f>
        <v>7.5</v>
      </c>
      <c r="M833" s="6">
        <f t="shared" si="375"/>
        <v>0</v>
      </c>
      <c r="N833" s="6">
        <f t="shared" si="375"/>
        <v>7.5</v>
      </c>
    </row>
    <row r="834" spans="1:14" ht="31.5" outlineLevel="7">
      <c r="A834" s="44" t="s">
        <v>948</v>
      </c>
      <c r="B834" s="44" t="s">
        <v>863</v>
      </c>
      <c r="C834" s="44" t="s">
        <v>743</v>
      </c>
      <c r="D834" s="44" t="s">
        <v>452</v>
      </c>
      <c r="E834" s="11" t="s">
        <v>453</v>
      </c>
      <c r="F834" s="7">
        <v>7.5</v>
      </c>
      <c r="G834" s="7"/>
      <c r="H834" s="7">
        <f>SUM(F834:G834)</f>
        <v>7.5</v>
      </c>
      <c r="I834" s="7">
        <v>7.5</v>
      </c>
      <c r="J834" s="7"/>
      <c r="K834" s="7">
        <f>SUM(I834:J834)</f>
        <v>7.5</v>
      </c>
      <c r="L834" s="7">
        <v>7.5</v>
      </c>
      <c r="M834" s="7"/>
      <c r="N834" s="7">
        <f>SUM(L834:M834)</f>
        <v>7.5</v>
      </c>
    </row>
    <row r="835" spans="1:14" ht="15.75" outlineLevel="1">
      <c r="A835" s="43" t="s">
        <v>948</v>
      </c>
      <c r="B835" s="43" t="s">
        <v>915</v>
      </c>
      <c r="C835" s="43"/>
      <c r="D835" s="43"/>
      <c r="E835" s="10" t="s">
        <v>916</v>
      </c>
      <c r="F835" s="6">
        <f t="shared" ref="F835:N835" si="376">F836</f>
        <v>10269.5</v>
      </c>
      <c r="G835" s="6">
        <f t="shared" si="376"/>
        <v>0</v>
      </c>
      <c r="H835" s="6">
        <f t="shared" si="376"/>
        <v>10269.5</v>
      </c>
      <c r="I835" s="6">
        <f t="shared" si="376"/>
        <v>10269.5</v>
      </c>
      <c r="J835" s="6">
        <f t="shared" si="376"/>
        <v>0</v>
      </c>
      <c r="K835" s="6">
        <f t="shared" si="376"/>
        <v>10269.5</v>
      </c>
      <c r="L835" s="6">
        <f t="shared" si="376"/>
        <v>10269.5</v>
      </c>
      <c r="M835" s="6">
        <f t="shared" si="376"/>
        <v>0</v>
      </c>
      <c r="N835" s="6">
        <f t="shared" si="376"/>
        <v>10269.5</v>
      </c>
    </row>
    <row r="836" spans="1:14" ht="31.5" outlineLevel="2">
      <c r="A836" s="43" t="s">
        <v>948</v>
      </c>
      <c r="B836" s="43" t="s">
        <v>915</v>
      </c>
      <c r="C836" s="43" t="s">
        <v>544</v>
      </c>
      <c r="D836" s="43"/>
      <c r="E836" s="10" t="s">
        <v>545</v>
      </c>
      <c r="F836" s="6">
        <f t="shared" ref="F836:N836" si="377">F837+F844</f>
        <v>10269.5</v>
      </c>
      <c r="G836" s="6">
        <f t="shared" si="377"/>
        <v>0</v>
      </c>
      <c r="H836" s="6">
        <f t="shared" si="377"/>
        <v>10269.5</v>
      </c>
      <c r="I836" s="6">
        <f t="shared" si="377"/>
        <v>10269.5</v>
      </c>
      <c r="J836" s="6">
        <f t="shared" si="377"/>
        <v>0</v>
      </c>
      <c r="K836" s="6">
        <f t="shared" si="377"/>
        <v>10269.5</v>
      </c>
      <c r="L836" s="6">
        <f t="shared" si="377"/>
        <v>10269.5</v>
      </c>
      <c r="M836" s="6">
        <f t="shared" si="377"/>
        <v>0</v>
      </c>
      <c r="N836" s="6">
        <f t="shared" si="377"/>
        <v>10269.5</v>
      </c>
    </row>
    <row r="837" spans="1:14" ht="15.75" outlineLevel="3">
      <c r="A837" s="43" t="s">
        <v>948</v>
      </c>
      <c r="B837" s="43" t="s">
        <v>915</v>
      </c>
      <c r="C837" s="43" t="s">
        <v>727</v>
      </c>
      <c r="D837" s="43"/>
      <c r="E837" s="10" t="s">
        <v>728</v>
      </c>
      <c r="F837" s="6">
        <f t="shared" ref="F837:N837" si="378">F838+F841</f>
        <v>332</v>
      </c>
      <c r="G837" s="6">
        <f t="shared" si="378"/>
        <v>0</v>
      </c>
      <c r="H837" s="6">
        <f t="shared" si="378"/>
        <v>332</v>
      </c>
      <c r="I837" s="6">
        <f t="shared" si="378"/>
        <v>332</v>
      </c>
      <c r="J837" s="6">
        <f t="shared" si="378"/>
        <v>0</v>
      </c>
      <c r="K837" s="6">
        <f t="shared" si="378"/>
        <v>332</v>
      </c>
      <c r="L837" s="6">
        <f t="shared" si="378"/>
        <v>332</v>
      </c>
      <c r="M837" s="6">
        <f t="shared" si="378"/>
        <v>0</v>
      </c>
      <c r="N837" s="6">
        <f t="shared" si="378"/>
        <v>332</v>
      </c>
    </row>
    <row r="838" spans="1:14" ht="31.5" outlineLevel="4">
      <c r="A838" s="43" t="s">
        <v>948</v>
      </c>
      <c r="B838" s="43" t="s">
        <v>915</v>
      </c>
      <c r="C838" s="43" t="s">
        <v>729</v>
      </c>
      <c r="D838" s="43"/>
      <c r="E838" s="10" t="s">
        <v>730</v>
      </c>
      <c r="F838" s="6">
        <f t="shared" ref="F838:N839" si="379">F839</f>
        <v>292</v>
      </c>
      <c r="G838" s="6">
        <f t="shared" si="379"/>
        <v>0</v>
      </c>
      <c r="H838" s="6">
        <f t="shared" si="379"/>
        <v>292</v>
      </c>
      <c r="I838" s="6">
        <f t="shared" si="379"/>
        <v>292</v>
      </c>
      <c r="J838" s="6">
        <f t="shared" si="379"/>
        <v>0</v>
      </c>
      <c r="K838" s="6">
        <f t="shared" si="379"/>
        <v>292</v>
      </c>
      <c r="L838" s="6">
        <f t="shared" si="379"/>
        <v>292</v>
      </c>
      <c r="M838" s="6">
        <f t="shared" si="379"/>
        <v>0</v>
      </c>
      <c r="N838" s="6">
        <f t="shared" si="379"/>
        <v>292</v>
      </c>
    </row>
    <row r="839" spans="1:14" ht="15.75" outlineLevel="5">
      <c r="A839" s="43" t="s">
        <v>948</v>
      </c>
      <c r="B839" s="43" t="s">
        <v>915</v>
      </c>
      <c r="C839" s="43" t="s">
        <v>731</v>
      </c>
      <c r="D839" s="43"/>
      <c r="E839" s="10" t="s">
        <v>732</v>
      </c>
      <c r="F839" s="6">
        <f t="shared" si="379"/>
        <v>292</v>
      </c>
      <c r="G839" s="6">
        <f t="shared" si="379"/>
        <v>0</v>
      </c>
      <c r="H839" s="6">
        <f t="shared" si="379"/>
        <v>292</v>
      </c>
      <c r="I839" s="6">
        <f>I840</f>
        <v>292</v>
      </c>
      <c r="J839" s="6">
        <f t="shared" si="379"/>
        <v>0</v>
      </c>
      <c r="K839" s="6">
        <f t="shared" si="379"/>
        <v>292</v>
      </c>
      <c r="L839" s="6">
        <f>L840</f>
        <v>292</v>
      </c>
      <c r="M839" s="6">
        <f t="shared" si="379"/>
        <v>0</v>
      </c>
      <c r="N839" s="6">
        <f t="shared" si="379"/>
        <v>292</v>
      </c>
    </row>
    <row r="840" spans="1:14" ht="15.75" outlineLevel="7">
      <c r="A840" s="44" t="s">
        <v>948</v>
      </c>
      <c r="B840" s="44" t="s">
        <v>915</v>
      </c>
      <c r="C840" s="44" t="s">
        <v>731</v>
      </c>
      <c r="D840" s="44" t="s">
        <v>394</v>
      </c>
      <c r="E840" s="11" t="s">
        <v>395</v>
      </c>
      <c r="F840" s="7">
        <v>292</v>
      </c>
      <c r="G840" s="7"/>
      <c r="H840" s="7">
        <f>SUM(F840:G840)</f>
        <v>292</v>
      </c>
      <c r="I840" s="7">
        <v>292</v>
      </c>
      <c r="J840" s="7"/>
      <c r="K840" s="7">
        <f>SUM(I840:J840)</f>
        <v>292</v>
      </c>
      <c r="L840" s="7">
        <v>292</v>
      </c>
      <c r="M840" s="7"/>
      <c r="N840" s="7">
        <f>SUM(L840:M840)</f>
        <v>292</v>
      </c>
    </row>
    <row r="841" spans="1:14" ht="24.75" customHeight="1" outlineLevel="7">
      <c r="A841" s="41" t="s">
        <v>948</v>
      </c>
      <c r="B841" s="41" t="s">
        <v>915</v>
      </c>
      <c r="C841" s="167" t="s">
        <v>165</v>
      </c>
      <c r="D841" s="167" t="s">
        <v>835</v>
      </c>
      <c r="E841" s="168" t="s">
        <v>166</v>
      </c>
      <c r="F841" s="6">
        <f>F842</f>
        <v>40</v>
      </c>
      <c r="G841" s="6">
        <f>G842+G843</f>
        <v>0</v>
      </c>
      <c r="H841" s="6">
        <f t="shared" ref="H841:N841" si="380">H842+H843</f>
        <v>40</v>
      </c>
      <c r="I841" s="6">
        <f t="shared" si="380"/>
        <v>40</v>
      </c>
      <c r="J841" s="6">
        <f t="shared" si="380"/>
        <v>0</v>
      </c>
      <c r="K841" s="6">
        <f t="shared" si="380"/>
        <v>40</v>
      </c>
      <c r="L841" s="6">
        <f t="shared" si="380"/>
        <v>40</v>
      </c>
      <c r="M841" s="6">
        <f t="shared" si="380"/>
        <v>0</v>
      </c>
      <c r="N841" s="6">
        <f t="shared" si="380"/>
        <v>40</v>
      </c>
    </row>
    <row r="842" spans="1:14" ht="15.75" hidden="1" customHeight="1" outlineLevel="7">
      <c r="A842" s="42" t="s">
        <v>948</v>
      </c>
      <c r="B842" s="42" t="s">
        <v>915</v>
      </c>
      <c r="C842" s="42" t="s">
        <v>165</v>
      </c>
      <c r="D842" s="169" t="s">
        <v>394</v>
      </c>
      <c r="E842" s="22" t="s">
        <v>167</v>
      </c>
      <c r="F842" s="7">
        <v>40</v>
      </c>
      <c r="G842" s="162">
        <v>-40</v>
      </c>
      <c r="H842" s="162">
        <f>SUM(F842:G842)</f>
        <v>0</v>
      </c>
      <c r="I842" s="7">
        <v>40</v>
      </c>
      <c r="J842" s="162">
        <v>-40</v>
      </c>
      <c r="K842" s="162">
        <f>SUM(I842:J842)</f>
        <v>0</v>
      </c>
      <c r="L842" s="7">
        <v>40</v>
      </c>
      <c r="M842" s="162">
        <v>-40</v>
      </c>
      <c r="N842" s="162">
        <f>SUM(L842:M842)</f>
        <v>0</v>
      </c>
    </row>
    <row r="843" spans="1:14" ht="31.5" outlineLevel="7">
      <c r="A843" s="42" t="s">
        <v>948</v>
      </c>
      <c r="B843" s="42" t="s">
        <v>915</v>
      </c>
      <c r="C843" s="42" t="s">
        <v>165</v>
      </c>
      <c r="D843" s="165" t="s">
        <v>452</v>
      </c>
      <c r="E843" s="11" t="s">
        <v>453</v>
      </c>
      <c r="F843" s="7"/>
      <c r="G843" s="162">
        <v>40</v>
      </c>
      <c r="H843" s="162">
        <f>SUM(F843:G843)</f>
        <v>40</v>
      </c>
      <c r="I843" s="7"/>
      <c r="J843" s="162">
        <v>40</v>
      </c>
      <c r="K843" s="162">
        <f>SUM(I843:J843)</f>
        <v>40</v>
      </c>
      <c r="L843" s="7"/>
      <c r="M843" s="162">
        <v>40</v>
      </c>
      <c r="N843" s="162">
        <f>SUM(L843:M843)</f>
        <v>40</v>
      </c>
    </row>
    <row r="844" spans="1:14" ht="31.5" outlineLevel="3">
      <c r="A844" s="43" t="s">
        <v>948</v>
      </c>
      <c r="B844" s="43" t="s">
        <v>915</v>
      </c>
      <c r="C844" s="43" t="s">
        <v>723</v>
      </c>
      <c r="D844" s="43"/>
      <c r="E844" s="10" t="s">
        <v>724</v>
      </c>
      <c r="F844" s="6">
        <f t="shared" ref="F844:N846" si="381">F845</f>
        <v>9937.5</v>
      </c>
      <c r="G844" s="6">
        <f t="shared" si="381"/>
        <v>0</v>
      </c>
      <c r="H844" s="6">
        <f t="shared" si="381"/>
        <v>9937.5</v>
      </c>
      <c r="I844" s="6">
        <f>I845</f>
        <v>9937.5</v>
      </c>
      <c r="J844" s="6">
        <f t="shared" si="381"/>
        <v>0</v>
      </c>
      <c r="K844" s="6">
        <f t="shared" si="381"/>
        <v>9937.5</v>
      </c>
      <c r="L844" s="6">
        <f>L845</f>
        <v>9937.5</v>
      </c>
      <c r="M844" s="6">
        <f t="shared" si="381"/>
        <v>0</v>
      </c>
      <c r="N844" s="6">
        <f t="shared" si="381"/>
        <v>9937.5</v>
      </c>
    </row>
    <row r="845" spans="1:14" ht="31.5" outlineLevel="4">
      <c r="A845" s="43" t="s">
        <v>948</v>
      </c>
      <c r="B845" s="43" t="s">
        <v>915</v>
      </c>
      <c r="C845" s="43" t="s">
        <v>725</v>
      </c>
      <c r="D845" s="43"/>
      <c r="E845" s="10" t="s">
        <v>422</v>
      </c>
      <c r="F845" s="6">
        <f>F846</f>
        <v>9937.5</v>
      </c>
      <c r="G845" s="6">
        <f t="shared" si="381"/>
        <v>0</v>
      </c>
      <c r="H845" s="6">
        <f t="shared" si="381"/>
        <v>9937.5</v>
      </c>
      <c r="I845" s="6">
        <f>I846</f>
        <v>9937.5</v>
      </c>
      <c r="J845" s="6">
        <f t="shared" si="381"/>
        <v>0</v>
      </c>
      <c r="K845" s="6">
        <f t="shared" si="381"/>
        <v>9937.5</v>
      </c>
      <c r="L845" s="6">
        <f>L846</f>
        <v>9937.5</v>
      </c>
      <c r="M845" s="6">
        <f t="shared" si="381"/>
        <v>0</v>
      </c>
      <c r="N845" s="6">
        <f t="shared" si="381"/>
        <v>9937.5</v>
      </c>
    </row>
    <row r="846" spans="1:14" ht="15.75" outlineLevel="5">
      <c r="A846" s="43" t="s">
        <v>948</v>
      </c>
      <c r="B846" s="43" t="s">
        <v>915</v>
      </c>
      <c r="C846" s="43" t="s">
        <v>733</v>
      </c>
      <c r="D846" s="43"/>
      <c r="E846" s="10" t="s">
        <v>734</v>
      </c>
      <c r="F846" s="6">
        <f t="shared" si="381"/>
        <v>9937.5</v>
      </c>
      <c r="G846" s="6">
        <f t="shared" si="381"/>
        <v>0</v>
      </c>
      <c r="H846" s="6">
        <f t="shared" si="381"/>
        <v>9937.5</v>
      </c>
      <c r="I846" s="6">
        <f>I847</f>
        <v>9937.5</v>
      </c>
      <c r="J846" s="6">
        <f t="shared" si="381"/>
        <v>0</v>
      </c>
      <c r="K846" s="6">
        <f t="shared" si="381"/>
        <v>9937.5</v>
      </c>
      <c r="L846" s="6">
        <f>L847</f>
        <v>9937.5</v>
      </c>
      <c r="M846" s="6">
        <f t="shared" si="381"/>
        <v>0</v>
      </c>
      <c r="N846" s="6">
        <f t="shared" si="381"/>
        <v>9937.5</v>
      </c>
    </row>
    <row r="847" spans="1:14" ht="31.5" outlineLevel="7">
      <c r="A847" s="44" t="s">
        <v>948</v>
      </c>
      <c r="B847" s="44" t="s">
        <v>915</v>
      </c>
      <c r="C847" s="44" t="s">
        <v>733</v>
      </c>
      <c r="D847" s="44" t="s">
        <v>452</v>
      </c>
      <c r="E847" s="11" t="s">
        <v>453</v>
      </c>
      <c r="F847" s="7">
        <f>11187.5-1250</f>
        <v>9937.5</v>
      </c>
      <c r="G847" s="7"/>
      <c r="H847" s="7">
        <f>SUM(F847:G847)</f>
        <v>9937.5</v>
      </c>
      <c r="I847" s="7">
        <f>11187.5-1250</f>
        <v>9937.5</v>
      </c>
      <c r="J847" s="7"/>
      <c r="K847" s="7">
        <f>SUM(I847:J847)</f>
        <v>9937.5</v>
      </c>
      <c r="L847" s="7">
        <f>11187.5-1250</f>
        <v>9937.5</v>
      </c>
      <c r="M847" s="7"/>
      <c r="N847" s="7">
        <f>SUM(L847:M847)</f>
        <v>9937.5</v>
      </c>
    </row>
    <row r="848" spans="1:14" ht="15.75" outlineLevel="7">
      <c r="A848" s="43" t="s">
        <v>948</v>
      </c>
      <c r="B848" s="43" t="s">
        <v>919</v>
      </c>
      <c r="C848" s="44"/>
      <c r="D848" s="44"/>
      <c r="E848" s="51" t="s">
        <v>920</v>
      </c>
      <c r="F848" s="6">
        <f t="shared" ref="F848:N848" si="382">F849+F897</f>
        <v>209583.17050000001</v>
      </c>
      <c r="G848" s="6">
        <f t="shared" si="382"/>
        <v>0</v>
      </c>
      <c r="H848" s="6">
        <f t="shared" si="382"/>
        <v>209583.17050000001</v>
      </c>
      <c r="I848" s="6">
        <f t="shared" si="382"/>
        <v>206518.39170000001</v>
      </c>
      <c r="J848" s="6">
        <f t="shared" si="382"/>
        <v>0</v>
      </c>
      <c r="K848" s="6">
        <f t="shared" si="382"/>
        <v>206518.39170000001</v>
      </c>
      <c r="L848" s="6">
        <f t="shared" si="382"/>
        <v>202137.3</v>
      </c>
      <c r="M848" s="6">
        <f t="shared" si="382"/>
        <v>0</v>
      </c>
      <c r="N848" s="6">
        <f t="shared" si="382"/>
        <v>202137.3</v>
      </c>
    </row>
    <row r="849" spans="1:14" ht="15.75" outlineLevel="1">
      <c r="A849" s="43" t="s">
        <v>948</v>
      </c>
      <c r="B849" s="43" t="s">
        <v>950</v>
      </c>
      <c r="C849" s="43"/>
      <c r="D849" s="43"/>
      <c r="E849" s="10" t="s">
        <v>951</v>
      </c>
      <c r="F849" s="6">
        <f t="shared" ref="F849:N849" si="383">F850</f>
        <v>182628.47050000002</v>
      </c>
      <c r="G849" s="6">
        <f t="shared" si="383"/>
        <v>0</v>
      </c>
      <c r="H849" s="6">
        <f t="shared" si="383"/>
        <v>182628.47050000002</v>
      </c>
      <c r="I849" s="6">
        <f t="shared" si="383"/>
        <v>179246.99170000001</v>
      </c>
      <c r="J849" s="6">
        <f t="shared" si="383"/>
        <v>0</v>
      </c>
      <c r="K849" s="6">
        <f t="shared" si="383"/>
        <v>179246.99170000001</v>
      </c>
      <c r="L849" s="6">
        <f t="shared" si="383"/>
        <v>173468.1</v>
      </c>
      <c r="M849" s="6">
        <f t="shared" si="383"/>
        <v>0</v>
      </c>
      <c r="N849" s="6">
        <f t="shared" si="383"/>
        <v>173468.1</v>
      </c>
    </row>
    <row r="850" spans="1:14" ht="31.5" outlineLevel="2">
      <c r="A850" s="43" t="s">
        <v>948</v>
      </c>
      <c r="B850" s="43" t="s">
        <v>950</v>
      </c>
      <c r="C850" s="43" t="s">
        <v>544</v>
      </c>
      <c r="D850" s="43"/>
      <c r="E850" s="10" t="s">
        <v>545</v>
      </c>
      <c r="F850" s="6">
        <f t="shared" ref="F850:N850" si="384">F872+F883+F851</f>
        <v>182628.47050000002</v>
      </c>
      <c r="G850" s="6">
        <f t="shared" si="384"/>
        <v>0</v>
      </c>
      <c r="H850" s="6">
        <f t="shared" si="384"/>
        <v>182628.47050000002</v>
      </c>
      <c r="I850" s="6">
        <f t="shared" si="384"/>
        <v>179246.99170000001</v>
      </c>
      <c r="J850" s="6">
        <f t="shared" si="384"/>
        <v>0</v>
      </c>
      <c r="K850" s="6">
        <f t="shared" si="384"/>
        <v>179246.99170000001</v>
      </c>
      <c r="L850" s="6">
        <f t="shared" si="384"/>
        <v>173468.1</v>
      </c>
      <c r="M850" s="6">
        <f t="shared" si="384"/>
        <v>0</v>
      </c>
      <c r="N850" s="6">
        <f t="shared" si="384"/>
        <v>173468.1</v>
      </c>
    </row>
    <row r="851" spans="1:14" ht="15.75" outlineLevel="2">
      <c r="A851" s="43" t="s">
        <v>948</v>
      </c>
      <c r="B851" s="43" t="s">
        <v>950</v>
      </c>
      <c r="C851" s="43" t="s">
        <v>618</v>
      </c>
      <c r="D851" s="43"/>
      <c r="E851" s="10" t="s">
        <v>619</v>
      </c>
      <c r="F851" s="6">
        <f t="shared" ref="F851:N851" si="385">F852+F867+F857+F862</f>
        <v>8240.6905000000006</v>
      </c>
      <c r="G851" s="6">
        <f t="shared" si="385"/>
        <v>0</v>
      </c>
      <c r="H851" s="6">
        <f t="shared" si="385"/>
        <v>8240.6905000000006</v>
      </c>
      <c r="I851" s="6">
        <f t="shared" si="385"/>
        <v>8438.7916999999998</v>
      </c>
      <c r="J851" s="6">
        <f t="shared" si="385"/>
        <v>0</v>
      </c>
      <c r="K851" s="6">
        <f t="shared" si="385"/>
        <v>8438.7916999999998</v>
      </c>
      <c r="L851" s="6">
        <f t="shared" si="385"/>
        <v>2824.9</v>
      </c>
      <c r="M851" s="6">
        <f t="shared" si="385"/>
        <v>0</v>
      </c>
      <c r="N851" s="6">
        <f t="shared" si="385"/>
        <v>2824.9</v>
      </c>
    </row>
    <row r="852" spans="1:14" ht="31.5" outlineLevel="2">
      <c r="A852" s="43" t="s">
        <v>948</v>
      </c>
      <c r="B852" s="43" t="s">
        <v>950</v>
      </c>
      <c r="C852" s="43" t="s">
        <v>620</v>
      </c>
      <c r="D852" s="43"/>
      <c r="E852" s="10" t="s">
        <v>818</v>
      </c>
      <c r="F852" s="6">
        <f t="shared" ref="F852:N852" si="386">F855+F853</f>
        <v>2839.9</v>
      </c>
      <c r="G852" s="6">
        <f t="shared" si="386"/>
        <v>0</v>
      </c>
      <c r="H852" s="6">
        <f t="shared" si="386"/>
        <v>2839.9</v>
      </c>
      <c r="I852" s="6">
        <f t="shared" si="386"/>
        <v>2639.9</v>
      </c>
      <c r="J852" s="6">
        <f t="shared" si="386"/>
        <v>0</v>
      </c>
      <c r="K852" s="6">
        <f t="shared" si="386"/>
        <v>2639.9</v>
      </c>
      <c r="L852" s="6">
        <f t="shared" si="386"/>
        <v>2639.9</v>
      </c>
      <c r="M852" s="6">
        <f t="shared" si="386"/>
        <v>0</v>
      </c>
      <c r="N852" s="6">
        <f t="shared" si="386"/>
        <v>2639.9</v>
      </c>
    </row>
    <row r="853" spans="1:14" ht="31.5" outlineLevel="2">
      <c r="A853" s="43" t="s">
        <v>948</v>
      </c>
      <c r="B853" s="43" t="s">
        <v>950</v>
      </c>
      <c r="C853" s="41" t="s">
        <v>26</v>
      </c>
      <c r="D853" s="41"/>
      <c r="E853" s="20" t="s">
        <v>23</v>
      </c>
      <c r="F853" s="6">
        <f t="shared" ref="F853:N853" si="387">F854</f>
        <v>2639.9</v>
      </c>
      <c r="G853" s="6">
        <f t="shared" si="387"/>
        <v>0</v>
      </c>
      <c r="H853" s="6">
        <f t="shared" si="387"/>
        <v>2639.9</v>
      </c>
      <c r="I853" s="6">
        <f t="shared" si="387"/>
        <v>2639.9</v>
      </c>
      <c r="J853" s="6">
        <f t="shared" si="387"/>
        <v>0</v>
      </c>
      <c r="K853" s="6">
        <f t="shared" si="387"/>
        <v>2639.9</v>
      </c>
      <c r="L853" s="6">
        <f t="shared" si="387"/>
        <v>2639.9</v>
      </c>
      <c r="M853" s="6">
        <f t="shared" si="387"/>
        <v>0</v>
      </c>
      <c r="N853" s="6">
        <f t="shared" si="387"/>
        <v>2639.9</v>
      </c>
    </row>
    <row r="854" spans="1:14" ht="31.5" outlineLevel="2">
      <c r="A854" s="44" t="s">
        <v>948</v>
      </c>
      <c r="B854" s="44" t="s">
        <v>950</v>
      </c>
      <c r="C854" s="42" t="s">
        <v>26</v>
      </c>
      <c r="D854" s="42" t="s">
        <v>452</v>
      </c>
      <c r="E854" s="19" t="s">
        <v>809</v>
      </c>
      <c r="F854" s="7">
        <v>2639.9</v>
      </c>
      <c r="G854" s="7"/>
      <c r="H854" s="7">
        <f>SUM(F854:G854)</f>
        <v>2639.9</v>
      </c>
      <c r="I854" s="7">
        <v>2639.9</v>
      </c>
      <c r="J854" s="7"/>
      <c r="K854" s="7">
        <f>SUM(I854:J854)</f>
        <v>2639.9</v>
      </c>
      <c r="L854" s="7">
        <v>2639.9</v>
      </c>
      <c r="M854" s="7"/>
      <c r="N854" s="7">
        <f>SUM(L854:M854)</f>
        <v>2639.9</v>
      </c>
    </row>
    <row r="855" spans="1:14" s="57" customFormat="1" ht="47.25" outlineLevel="2">
      <c r="A855" s="43" t="s">
        <v>948</v>
      </c>
      <c r="B855" s="43" t="s">
        <v>950</v>
      </c>
      <c r="C855" s="43" t="s">
        <v>840</v>
      </c>
      <c r="D855" s="43"/>
      <c r="E855" s="10" t="s">
        <v>839</v>
      </c>
      <c r="F855" s="6">
        <f>F856</f>
        <v>200</v>
      </c>
      <c r="G855" s="6">
        <f>G856</f>
        <v>0</v>
      </c>
      <c r="H855" s="6">
        <f>H856</f>
        <v>200</v>
      </c>
      <c r="I855" s="6"/>
      <c r="J855" s="6">
        <f>J856</f>
        <v>0</v>
      </c>
      <c r="K855" s="6">
        <f>K856</f>
        <v>0</v>
      </c>
      <c r="L855" s="6"/>
      <c r="M855" s="6">
        <f>M856</f>
        <v>0</v>
      </c>
      <c r="N855" s="6">
        <f>N856</f>
        <v>0</v>
      </c>
    </row>
    <row r="856" spans="1:14" ht="31.5" outlineLevel="2">
      <c r="A856" s="44" t="s">
        <v>948</v>
      </c>
      <c r="B856" s="44" t="s">
        <v>950</v>
      </c>
      <c r="C856" s="44" t="s">
        <v>840</v>
      </c>
      <c r="D856" s="44" t="s">
        <v>452</v>
      </c>
      <c r="E856" s="13" t="s">
        <v>809</v>
      </c>
      <c r="F856" s="7">
        <v>200</v>
      </c>
      <c r="G856" s="7"/>
      <c r="H856" s="7">
        <f>SUM(F856:G856)</f>
        <v>200</v>
      </c>
      <c r="I856" s="7"/>
      <c r="J856" s="7"/>
      <c r="K856" s="7">
        <f>SUM(I856:J856)</f>
        <v>0</v>
      </c>
      <c r="L856" s="7"/>
      <c r="M856" s="7"/>
      <c r="N856" s="7">
        <f>SUM(L856:M856)</f>
        <v>0</v>
      </c>
    </row>
    <row r="857" spans="1:14" ht="15.75" outlineLevel="7">
      <c r="A857" s="43" t="s">
        <v>948</v>
      </c>
      <c r="B857" s="43" t="s">
        <v>950</v>
      </c>
      <c r="C857" s="43" t="s">
        <v>330</v>
      </c>
      <c r="D857" s="44"/>
      <c r="E857" s="10" t="s">
        <v>113</v>
      </c>
      <c r="F857" s="6">
        <f>F860+F858</f>
        <v>4144.5450000000001</v>
      </c>
      <c r="G857" s="6">
        <f>G860+G858</f>
        <v>0</v>
      </c>
      <c r="H857" s="6">
        <f>H860+H858</f>
        <v>4144.5450000000001</v>
      </c>
      <c r="I857" s="6"/>
      <c r="J857" s="6">
        <f>J860+J858</f>
        <v>0</v>
      </c>
      <c r="K857" s="6">
        <f>K860+K858</f>
        <v>0</v>
      </c>
      <c r="L857" s="6"/>
      <c r="M857" s="6">
        <f>M860+M858</f>
        <v>0</v>
      </c>
      <c r="N857" s="6">
        <f>N860+N858</f>
        <v>0</v>
      </c>
    </row>
    <row r="858" spans="1:14" ht="47.25" outlineLevel="7">
      <c r="A858" s="43" t="s">
        <v>948</v>
      </c>
      <c r="B858" s="43" t="s">
        <v>950</v>
      </c>
      <c r="C858" s="43" t="s">
        <v>331</v>
      </c>
      <c r="D858" s="44"/>
      <c r="E858" s="10" t="s">
        <v>169</v>
      </c>
      <c r="F858" s="6">
        <f>F859</f>
        <v>4.1449999999999996</v>
      </c>
      <c r="G858" s="6">
        <f>G859</f>
        <v>0</v>
      </c>
      <c r="H858" s="6">
        <f>H859</f>
        <v>4.1449999999999996</v>
      </c>
      <c r="I858" s="6"/>
      <c r="J858" s="6">
        <f>J859</f>
        <v>0</v>
      </c>
      <c r="K858" s="6">
        <f>K859</f>
        <v>0</v>
      </c>
      <c r="L858" s="6"/>
      <c r="M858" s="6">
        <f>M859</f>
        <v>0</v>
      </c>
      <c r="N858" s="6">
        <f>N859</f>
        <v>0</v>
      </c>
    </row>
    <row r="859" spans="1:14" ht="31.5" outlineLevel="7">
      <c r="A859" s="44" t="s">
        <v>948</v>
      </c>
      <c r="B859" s="44" t="s">
        <v>950</v>
      </c>
      <c r="C859" s="44" t="s">
        <v>331</v>
      </c>
      <c r="D859" s="44" t="s">
        <v>452</v>
      </c>
      <c r="E859" s="11" t="s">
        <v>453</v>
      </c>
      <c r="F859" s="7">
        <v>4.1449999999999996</v>
      </c>
      <c r="G859" s="7"/>
      <c r="H859" s="7">
        <f>SUM(F859:G859)</f>
        <v>4.1449999999999996</v>
      </c>
      <c r="I859" s="7"/>
      <c r="J859" s="7"/>
      <c r="K859" s="7">
        <f>SUM(I859:J859)</f>
        <v>0</v>
      </c>
      <c r="L859" s="7"/>
      <c r="M859" s="7"/>
      <c r="N859" s="7">
        <f>SUM(L859:M859)</f>
        <v>0</v>
      </c>
    </row>
    <row r="860" spans="1:14" ht="47.25" outlineLevel="7">
      <c r="A860" s="43" t="s">
        <v>948</v>
      </c>
      <c r="B860" s="43" t="s">
        <v>950</v>
      </c>
      <c r="C860" s="43" t="s">
        <v>331</v>
      </c>
      <c r="D860" s="44"/>
      <c r="E860" s="10" t="s">
        <v>296</v>
      </c>
      <c r="F860" s="6">
        <f>F861</f>
        <v>4140.3999999999996</v>
      </c>
      <c r="G860" s="6">
        <f>G861</f>
        <v>0</v>
      </c>
      <c r="H860" s="6">
        <f>H861</f>
        <v>4140.3999999999996</v>
      </c>
      <c r="I860" s="6"/>
      <c r="J860" s="6">
        <f>J861</f>
        <v>0</v>
      </c>
      <c r="K860" s="6">
        <f>K861</f>
        <v>0</v>
      </c>
      <c r="L860" s="6"/>
      <c r="M860" s="6">
        <f>M861</f>
        <v>0</v>
      </c>
      <c r="N860" s="6">
        <f>N861</f>
        <v>0</v>
      </c>
    </row>
    <row r="861" spans="1:14" ht="31.5" outlineLevel="7">
      <c r="A861" s="44" t="s">
        <v>948</v>
      </c>
      <c r="B861" s="44" t="s">
        <v>950</v>
      </c>
      <c r="C861" s="44" t="s">
        <v>331</v>
      </c>
      <c r="D861" s="44" t="s">
        <v>452</v>
      </c>
      <c r="E861" s="11" t="s">
        <v>453</v>
      </c>
      <c r="F861" s="7">
        <v>4140.3999999999996</v>
      </c>
      <c r="G861" s="7"/>
      <c r="H861" s="7">
        <f>SUM(F861:G861)</f>
        <v>4140.3999999999996</v>
      </c>
      <c r="I861" s="7"/>
      <c r="J861" s="7"/>
      <c r="K861" s="7">
        <f>SUM(I861:J861)</f>
        <v>0</v>
      </c>
      <c r="L861" s="7"/>
      <c r="M861" s="7"/>
      <c r="N861" s="7">
        <f>SUM(L861:M861)</f>
        <v>0</v>
      </c>
    </row>
    <row r="862" spans="1:14" ht="15.75" outlineLevel="2">
      <c r="A862" s="41" t="s">
        <v>948</v>
      </c>
      <c r="B862" s="41" t="s">
        <v>950</v>
      </c>
      <c r="C862" s="104" t="s">
        <v>21</v>
      </c>
      <c r="D862" s="103"/>
      <c r="E862" s="20" t="s">
        <v>580</v>
      </c>
      <c r="F862" s="6">
        <f t="shared" ref="F862:N862" si="388">F863+F865</f>
        <v>1256.2455</v>
      </c>
      <c r="G862" s="6">
        <f t="shared" si="388"/>
        <v>0</v>
      </c>
      <c r="H862" s="6">
        <f t="shared" si="388"/>
        <v>1256.2455</v>
      </c>
      <c r="I862" s="6">
        <f t="shared" si="388"/>
        <v>239.59016</v>
      </c>
      <c r="J862" s="6">
        <f t="shared" si="388"/>
        <v>0</v>
      </c>
      <c r="K862" s="6">
        <f t="shared" si="388"/>
        <v>239.59016</v>
      </c>
      <c r="L862" s="6">
        <f t="shared" si="388"/>
        <v>185</v>
      </c>
      <c r="M862" s="6">
        <f t="shared" si="388"/>
        <v>0</v>
      </c>
      <c r="N862" s="6">
        <f t="shared" si="388"/>
        <v>185</v>
      </c>
    </row>
    <row r="863" spans="1:14" ht="31.5" outlineLevel="2">
      <c r="A863" s="41" t="s">
        <v>948</v>
      </c>
      <c r="B863" s="41" t="s">
        <v>950</v>
      </c>
      <c r="C863" s="104" t="s">
        <v>22</v>
      </c>
      <c r="D863" s="41"/>
      <c r="E863" s="20" t="s">
        <v>23</v>
      </c>
      <c r="F863" s="6">
        <f t="shared" ref="F863:N863" si="389">F864</f>
        <v>185</v>
      </c>
      <c r="G863" s="6">
        <f t="shared" si="389"/>
        <v>0</v>
      </c>
      <c r="H863" s="6">
        <f t="shared" si="389"/>
        <v>185</v>
      </c>
      <c r="I863" s="6">
        <f t="shared" si="389"/>
        <v>185</v>
      </c>
      <c r="J863" s="6">
        <f t="shared" si="389"/>
        <v>0</v>
      </c>
      <c r="K863" s="6">
        <f t="shared" si="389"/>
        <v>185</v>
      </c>
      <c r="L863" s="6">
        <f t="shared" si="389"/>
        <v>185</v>
      </c>
      <c r="M863" s="6">
        <f t="shared" si="389"/>
        <v>0</v>
      </c>
      <c r="N863" s="6">
        <f t="shared" si="389"/>
        <v>185</v>
      </c>
    </row>
    <row r="864" spans="1:14" ht="31.5" outlineLevel="2">
      <c r="A864" s="42" t="s">
        <v>948</v>
      </c>
      <c r="B864" s="42" t="s">
        <v>950</v>
      </c>
      <c r="C864" s="55" t="s">
        <v>22</v>
      </c>
      <c r="D864" s="42" t="s">
        <v>452</v>
      </c>
      <c r="E864" s="19" t="s">
        <v>809</v>
      </c>
      <c r="F864" s="7">
        <v>185</v>
      </c>
      <c r="G864" s="7"/>
      <c r="H864" s="7">
        <f>SUM(F864:G864)</f>
        <v>185</v>
      </c>
      <c r="I864" s="7">
        <v>185</v>
      </c>
      <c r="J864" s="7"/>
      <c r="K864" s="7">
        <f>SUM(I864:J864)</f>
        <v>185</v>
      </c>
      <c r="L864" s="7">
        <v>185</v>
      </c>
      <c r="M864" s="7"/>
      <c r="N864" s="7">
        <f>SUM(L864:M864)</f>
        <v>185</v>
      </c>
    </row>
    <row r="865" spans="1:14" ht="31.5" outlineLevel="2">
      <c r="A865" s="41" t="s">
        <v>948</v>
      </c>
      <c r="B865" s="41" t="s">
        <v>950</v>
      </c>
      <c r="C865" s="43" t="s">
        <v>171</v>
      </c>
      <c r="D865" s="43"/>
      <c r="E865" s="10" t="s">
        <v>121</v>
      </c>
      <c r="F865" s="97">
        <f t="shared" ref="F865:K865" si="390">F866</f>
        <v>1071.2455</v>
      </c>
      <c r="G865" s="97">
        <f t="shared" si="390"/>
        <v>0</v>
      </c>
      <c r="H865" s="97">
        <f t="shared" si="390"/>
        <v>1071.2455</v>
      </c>
      <c r="I865" s="97">
        <f t="shared" si="390"/>
        <v>54.590159999999997</v>
      </c>
      <c r="J865" s="97">
        <f t="shared" si="390"/>
        <v>0</v>
      </c>
      <c r="K865" s="97">
        <f t="shared" si="390"/>
        <v>54.590159999999997</v>
      </c>
      <c r="L865" s="97"/>
      <c r="M865" s="97">
        <f>M866</f>
        <v>0</v>
      </c>
      <c r="N865" s="97">
        <f>N866</f>
        <v>0</v>
      </c>
    </row>
    <row r="866" spans="1:14" ht="31.5" outlineLevel="2">
      <c r="A866" s="42" t="s">
        <v>948</v>
      </c>
      <c r="B866" s="42" t="s">
        <v>950</v>
      </c>
      <c r="C866" s="44" t="s">
        <v>171</v>
      </c>
      <c r="D866" s="42" t="s">
        <v>452</v>
      </c>
      <c r="E866" s="19" t="s">
        <v>809</v>
      </c>
      <c r="F866" s="96">
        <v>1071.2455</v>
      </c>
      <c r="G866" s="7"/>
      <c r="H866" s="7">
        <f>SUM(F866:G866)</f>
        <v>1071.2455</v>
      </c>
      <c r="I866" s="96">
        <v>54.590159999999997</v>
      </c>
      <c r="J866" s="7"/>
      <c r="K866" s="7">
        <f>SUM(I866:J866)</f>
        <v>54.590159999999997</v>
      </c>
      <c r="L866" s="96"/>
      <c r="M866" s="7"/>
      <c r="N866" s="7">
        <f>SUM(L866:M866)</f>
        <v>0</v>
      </c>
    </row>
    <row r="867" spans="1:14" s="59" customFormat="1" ht="38.25" customHeight="1" outlineLevel="2">
      <c r="A867" s="41" t="s">
        <v>948</v>
      </c>
      <c r="B867" s="41" t="s">
        <v>950</v>
      </c>
      <c r="C867" s="41" t="s">
        <v>152</v>
      </c>
      <c r="D867" s="92"/>
      <c r="E867" s="93" t="s">
        <v>120</v>
      </c>
      <c r="F867" s="94"/>
      <c r="G867" s="94"/>
      <c r="H867" s="94"/>
      <c r="I867" s="94">
        <f>I870+I868</f>
        <v>5559.3015400000004</v>
      </c>
      <c r="J867" s="94">
        <f>J870+J868</f>
        <v>0</v>
      </c>
      <c r="K867" s="94">
        <f>K870+K868</f>
        <v>5559.3015400000004</v>
      </c>
      <c r="L867" s="94"/>
      <c r="M867" s="94">
        <f>M870+M868</f>
        <v>0</v>
      </c>
      <c r="N867" s="94">
        <f>N870+N868</f>
        <v>0</v>
      </c>
    </row>
    <row r="868" spans="1:14" s="59" customFormat="1" ht="35.25" customHeight="1" outlineLevel="2">
      <c r="A868" s="41" t="s">
        <v>948</v>
      </c>
      <c r="B868" s="41" t="s">
        <v>950</v>
      </c>
      <c r="C868" s="41" t="s">
        <v>154</v>
      </c>
      <c r="D868" s="92"/>
      <c r="E868" s="93" t="s">
        <v>297</v>
      </c>
      <c r="F868" s="94"/>
      <c r="G868" s="94"/>
      <c r="H868" s="94"/>
      <c r="I868" s="94">
        <f t="shared" ref="I868:N870" si="391">I869</f>
        <v>1389.82538</v>
      </c>
      <c r="J868" s="94">
        <f t="shared" si="391"/>
        <v>0</v>
      </c>
      <c r="K868" s="94">
        <f t="shared" si="391"/>
        <v>1389.82538</v>
      </c>
      <c r="L868" s="94"/>
      <c r="M868" s="94">
        <f t="shared" si="391"/>
        <v>0</v>
      </c>
      <c r="N868" s="94">
        <f t="shared" si="391"/>
        <v>0</v>
      </c>
    </row>
    <row r="869" spans="1:14" ht="31.5" outlineLevel="2">
      <c r="A869" s="42" t="s">
        <v>948</v>
      </c>
      <c r="B869" s="42" t="s">
        <v>950</v>
      </c>
      <c r="C869" s="55" t="s">
        <v>154</v>
      </c>
      <c r="D869" s="42" t="s">
        <v>452</v>
      </c>
      <c r="E869" s="19" t="s">
        <v>809</v>
      </c>
      <c r="F869" s="7"/>
      <c r="G869" s="7"/>
      <c r="H869" s="7"/>
      <c r="I869" s="7">
        <v>1389.82538</v>
      </c>
      <c r="J869" s="7"/>
      <c r="K869" s="7">
        <f>SUM(I869:J869)</f>
        <v>1389.82538</v>
      </c>
      <c r="L869" s="7"/>
      <c r="M869" s="7"/>
      <c r="N869" s="7">
        <f>SUM(L869:M869)</f>
        <v>0</v>
      </c>
    </row>
    <row r="870" spans="1:14" s="59" customFormat="1" ht="35.25" customHeight="1" outlineLevel="2">
      <c r="A870" s="41" t="s">
        <v>948</v>
      </c>
      <c r="B870" s="41" t="s">
        <v>950</v>
      </c>
      <c r="C870" s="41" t="s">
        <v>154</v>
      </c>
      <c r="D870" s="92"/>
      <c r="E870" s="93" t="s">
        <v>298</v>
      </c>
      <c r="F870" s="94"/>
      <c r="G870" s="94"/>
      <c r="H870" s="94"/>
      <c r="I870" s="94">
        <f t="shared" si="391"/>
        <v>4169.4761600000002</v>
      </c>
      <c r="J870" s="94">
        <f t="shared" si="391"/>
        <v>0</v>
      </c>
      <c r="K870" s="94">
        <f t="shared" si="391"/>
        <v>4169.4761600000002</v>
      </c>
      <c r="L870" s="94"/>
      <c r="M870" s="94">
        <f t="shared" si="391"/>
        <v>0</v>
      </c>
      <c r="N870" s="94">
        <f t="shared" si="391"/>
        <v>0</v>
      </c>
    </row>
    <row r="871" spans="1:14" ht="31.5" customHeight="1" outlineLevel="2">
      <c r="A871" s="42" t="s">
        <v>948</v>
      </c>
      <c r="B871" s="42" t="s">
        <v>950</v>
      </c>
      <c r="C871" s="55" t="s">
        <v>154</v>
      </c>
      <c r="D871" s="42" t="s">
        <v>452</v>
      </c>
      <c r="E871" s="19" t="s">
        <v>809</v>
      </c>
      <c r="F871" s="7"/>
      <c r="G871" s="7"/>
      <c r="H871" s="7"/>
      <c r="I871" s="7">
        <v>4169.4761600000002</v>
      </c>
      <c r="J871" s="7"/>
      <c r="K871" s="7">
        <f>SUM(I871:J871)</f>
        <v>4169.4761600000002</v>
      </c>
      <c r="L871" s="7"/>
      <c r="M871" s="7"/>
      <c r="N871" s="7">
        <f>SUM(L871:M871)</f>
        <v>0</v>
      </c>
    </row>
    <row r="872" spans="1:14" ht="31.5" outlineLevel="3">
      <c r="A872" s="43" t="s">
        <v>948</v>
      </c>
      <c r="B872" s="43" t="s">
        <v>950</v>
      </c>
      <c r="C872" s="43" t="s">
        <v>735</v>
      </c>
      <c r="D872" s="43"/>
      <c r="E872" s="10" t="s">
        <v>736</v>
      </c>
      <c r="F872" s="6">
        <f t="shared" ref="F872:N872" si="392">F873</f>
        <v>46644.58</v>
      </c>
      <c r="G872" s="6">
        <f t="shared" si="392"/>
        <v>0</v>
      </c>
      <c r="H872" s="6">
        <f t="shared" si="392"/>
        <v>46644.58</v>
      </c>
      <c r="I872" s="6">
        <f t="shared" si="392"/>
        <v>42900</v>
      </c>
      <c r="J872" s="6">
        <f t="shared" si="392"/>
        <v>0</v>
      </c>
      <c r="K872" s="6">
        <f t="shared" si="392"/>
        <v>42900</v>
      </c>
      <c r="L872" s="6">
        <f t="shared" si="392"/>
        <v>42900</v>
      </c>
      <c r="M872" s="6">
        <f t="shared" si="392"/>
        <v>0</v>
      </c>
      <c r="N872" s="6">
        <f t="shared" si="392"/>
        <v>42900</v>
      </c>
    </row>
    <row r="873" spans="1:14" ht="21.75" customHeight="1" outlineLevel="4">
      <c r="A873" s="43" t="s">
        <v>948</v>
      </c>
      <c r="B873" s="43" t="s">
        <v>950</v>
      </c>
      <c r="C873" s="43" t="s">
        <v>737</v>
      </c>
      <c r="D873" s="43"/>
      <c r="E873" s="10" t="s">
        <v>952</v>
      </c>
      <c r="F873" s="6">
        <f t="shared" ref="F873:N873" si="393">F879+F881+F874+F877</f>
        <v>46644.58</v>
      </c>
      <c r="G873" s="6">
        <f t="shared" si="393"/>
        <v>0</v>
      </c>
      <c r="H873" s="6">
        <f t="shared" si="393"/>
        <v>46644.58</v>
      </c>
      <c r="I873" s="6">
        <f t="shared" si="393"/>
        <v>42900</v>
      </c>
      <c r="J873" s="6">
        <f t="shared" si="393"/>
        <v>0</v>
      </c>
      <c r="K873" s="6">
        <f t="shared" si="393"/>
        <v>42900</v>
      </c>
      <c r="L873" s="6">
        <f t="shared" si="393"/>
        <v>42900</v>
      </c>
      <c r="M873" s="6">
        <f t="shared" si="393"/>
        <v>0</v>
      </c>
      <c r="N873" s="6">
        <f t="shared" si="393"/>
        <v>42900</v>
      </c>
    </row>
    <row r="874" spans="1:14" ht="31.5" outlineLevel="2">
      <c r="A874" s="41" t="s">
        <v>948</v>
      </c>
      <c r="B874" s="41" t="s">
        <v>950</v>
      </c>
      <c r="C874" s="163" t="s">
        <v>168</v>
      </c>
      <c r="D874" s="163"/>
      <c r="E874" s="164" t="s">
        <v>132</v>
      </c>
      <c r="F874" s="6">
        <f>F876+F875</f>
        <v>3.08</v>
      </c>
      <c r="G874" s="6">
        <f t="shared" ref="G874:N874" si="394">G876+G875</f>
        <v>0</v>
      </c>
      <c r="H874" s="6">
        <f t="shared" si="394"/>
        <v>3.08</v>
      </c>
      <c r="I874" s="6">
        <f t="shared" si="394"/>
        <v>0</v>
      </c>
      <c r="J874" s="6">
        <f t="shared" si="394"/>
        <v>0</v>
      </c>
      <c r="K874" s="6">
        <f t="shared" si="394"/>
        <v>0</v>
      </c>
      <c r="L874" s="6">
        <f t="shared" si="394"/>
        <v>0</v>
      </c>
      <c r="M874" s="6">
        <f t="shared" si="394"/>
        <v>0</v>
      </c>
      <c r="N874" s="6">
        <f t="shared" si="394"/>
        <v>0</v>
      </c>
    </row>
    <row r="875" spans="1:14" ht="15.75" outlineLevel="2">
      <c r="A875" s="42" t="s">
        <v>948</v>
      </c>
      <c r="B875" s="42" t="s">
        <v>950</v>
      </c>
      <c r="C875" s="44" t="s">
        <v>168</v>
      </c>
      <c r="D875" s="165" t="s">
        <v>394</v>
      </c>
      <c r="E875" s="11" t="s">
        <v>395</v>
      </c>
      <c r="F875" s="7"/>
      <c r="G875" s="162">
        <v>3.08</v>
      </c>
      <c r="H875" s="161">
        <f>SUM(F875:G875)</f>
        <v>3.08</v>
      </c>
      <c r="I875" s="7"/>
      <c r="J875" s="7"/>
      <c r="K875" s="7"/>
      <c r="L875" s="7"/>
      <c r="M875" s="7"/>
      <c r="N875" s="7"/>
    </row>
    <row r="876" spans="1:14" ht="31.5" hidden="1" outlineLevel="2">
      <c r="A876" s="42" t="s">
        <v>948</v>
      </c>
      <c r="B876" s="42" t="s">
        <v>950</v>
      </c>
      <c r="C876" s="44" t="s">
        <v>168</v>
      </c>
      <c r="D876" s="165" t="s">
        <v>452</v>
      </c>
      <c r="E876" s="11" t="s">
        <v>453</v>
      </c>
      <c r="F876" s="7">
        <v>3.08</v>
      </c>
      <c r="G876" s="161">
        <v>-3.08</v>
      </c>
      <c r="H876" s="161">
        <f>SUM(F876:G876)</f>
        <v>0</v>
      </c>
      <c r="I876" s="7"/>
      <c r="J876" s="17"/>
      <c r="K876" s="17">
        <f>SUM(I876:J876)</f>
        <v>0</v>
      </c>
      <c r="L876" s="7"/>
      <c r="M876" s="17"/>
      <c r="N876" s="17">
        <f>SUM(L876:M876)</f>
        <v>0</v>
      </c>
    </row>
    <row r="877" spans="1:14" ht="31.5" outlineLevel="2">
      <c r="A877" s="41" t="s">
        <v>948</v>
      </c>
      <c r="B877" s="41" t="s">
        <v>950</v>
      </c>
      <c r="C877" s="43" t="s">
        <v>168</v>
      </c>
      <c r="D877" s="43"/>
      <c r="E877" s="10" t="s">
        <v>155</v>
      </c>
      <c r="F877" s="6">
        <f t="shared" ref="F877:N877" si="395">F878</f>
        <v>3741.5</v>
      </c>
      <c r="G877" s="6">
        <f t="shared" si="395"/>
        <v>0</v>
      </c>
      <c r="H877" s="6">
        <f t="shared" si="395"/>
        <v>3741.5</v>
      </c>
      <c r="I877" s="6"/>
      <c r="J877" s="6">
        <f t="shared" si="395"/>
        <v>0</v>
      </c>
      <c r="K877" s="6">
        <f t="shared" si="395"/>
        <v>0</v>
      </c>
      <c r="L877" s="6"/>
      <c r="M877" s="6">
        <f t="shared" si="395"/>
        <v>0</v>
      </c>
      <c r="N877" s="6">
        <f t="shared" si="395"/>
        <v>0</v>
      </c>
    </row>
    <row r="878" spans="1:14" ht="22.5" customHeight="1" outlineLevel="2">
      <c r="A878" s="42" t="s">
        <v>948</v>
      </c>
      <c r="B878" s="42" t="s">
        <v>950</v>
      </c>
      <c r="C878" s="44" t="s">
        <v>168</v>
      </c>
      <c r="D878" s="165" t="s">
        <v>394</v>
      </c>
      <c r="E878" s="11" t="s">
        <v>395</v>
      </c>
      <c r="F878" s="7">
        <v>3741.5</v>
      </c>
      <c r="G878" s="7"/>
      <c r="H878" s="7">
        <f>SUM(F878:G878)</f>
        <v>3741.5</v>
      </c>
      <c r="I878" s="7"/>
      <c r="J878" s="7"/>
      <c r="K878" s="7">
        <f>SUM(I878:J878)</f>
        <v>0</v>
      </c>
      <c r="L878" s="7"/>
      <c r="M878" s="7"/>
      <c r="N878" s="7">
        <f>SUM(L878:M878)</f>
        <v>0</v>
      </c>
    </row>
    <row r="879" spans="1:14" ht="31.5" outlineLevel="5">
      <c r="A879" s="43" t="s">
        <v>948</v>
      </c>
      <c r="B879" s="43" t="s">
        <v>950</v>
      </c>
      <c r="C879" s="43" t="s">
        <v>738</v>
      </c>
      <c r="D879" s="43"/>
      <c r="E879" s="10" t="s">
        <v>797</v>
      </c>
      <c r="F879" s="6">
        <f t="shared" ref="F879:N879" si="396">F880</f>
        <v>12900</v>
      </c>
      <c r="G879" s="6">
        <f t="shared" si="396"/>
        <v>0</v>
      </c>
      <c r="H879" s="6">
        <f t="shared" si="396"/>
        <v>12900</v>
      </c>
      <c r="I879" s="6">
        <f t="shared" si="396"/>
        <v>12900</v>
      </c>
      <c r="J879" s="6">
        <f t="shared" si="396"/>
        <v>0</v>
      </c>
      <c r="K879" s="6">
        <f t="shared" si="396"/>
        <v>12900</v>
      </c>
      <c r="L879" s="6">
        <f t="shared" si="396"/>
        <v>12900</v>
      </c>
      <c r="M879" s="6">
        <f t="shared" si="396"/>
        <v>0</v>
      </c>
      <c r="N879" s="6">
        <f t="shared" si="396"/>
        <v>12900</v>
      </c>
    </row>
    <row r="880" spans="1:14" ht="31.5" outlineLevel="7">
      <c r="A880" s="44" t="s">
        <v>948</v>
      </c>
      <c r="B880" s="44" t="s">
        <v>950</v>
      </c>
      <c r="C880" s="44" t="s">
        <v>738</v>
      </c>
      <c r="D880" s="44" t="s">
        <v>452</v>
      </c>
      <c r="E880" s="11" t="s">
        <v>453</v>
      </c>
      <c r="F880" s="7">
        <v>12900</v>
      </c>
      <c r="G880" s="7"/>
      <c r="H880" s="7">
        <f>SUM(F880:G880)</f>
        <v>12900</v>
      </c>
      <c r="I880" s="7">
        <v>12900</v>
      </c>
      <c r="J880" s="7"/>
      <c r="K880" s="7">
        <f>SUM(I880:J880)</f>
        <v>12900</v>
      </c>
      <c r="L880" s="7">
        <v>12900</v>
      </c>
      <c r="M880" s="7"/>
      <c r="N880" s="7">
        <f>SUM(L880:M880)</f>
        <v>12900</v>
      </c>
    </row>
    <row r="881" spans="1:14" ht="31.5" outlineLevel="5">
      <c r="A881" s="43" t="s">
        <v>948</v>
      </c>
      <c r="B881" s="43" t="s">
        <v>950</v>
      </c>
      <c r="C881" s="43" t="s">
        <v>738</v>
      </c>
      <c r="D881" s="43"/>
      <c r="E881" s="10" t="s">
        <v>803</v>
      </c>
      <c r="F881" s="6">
        <f t="shared" ref="F881:N881" si="397">F882</f>
        <v>30000</v>
      </c>
      <c r="G881" s="6">
        <f t="shared" si="397"/>
        <v>0</v>
      </c>
      <c r="H881" s="6">
        <f t="shared" si="397"/>
        <v>30000</v>
      </c>
      <c r="I881" s="6">
        <f t="shared" si="397"/>
        <v>30000</v>
      </c>
      <c r="J881" s="6">
        <f t="shared" si="397"/>
        <v>0</v>
      </c>
      <c r="K881" s="6">
        <f t="shared" si="397"/>
        <v>30000</v>
      </c>
      <c r="L881" s="6">
        <f t="shared" si="397"/>
        <v>30000</v>
      </c>
      <c r="M881" s="6">
        <f t="shared" si="397"/>
        <v>0</v>
      </c>
      <c r="N881" s="6">
        <f t="shared" si="397"/>
        <v>30000</v>
      </c>
    </row>
    <row r="882" spans="1:14" ht="31.5" outlineLevel="7">
      <c r="A882" s="44" t="s">
        <v>948</v>
      </c>
      <c r="B882" s="44" t="s">
        <v>950</v>
      </c>
      <c r="C882" s="44" t="s">
        <v>738</v>
      </c>
      <c r="D882" s="44" t="s">
        <v>452</v>
      </c>
      <c r="E882" s="11" t="s">
        <v>453</v>
      </c>
      <c r="F882" s="7">
        <v>30000</v>
      </c>
      <c r="G882" s="7"/>
      <c r="H882" s="7">
        <f>SUM(F882:G882)</f>
        <v>30000</v>
      </c>
      <c r="I882" s="7">
        <v>30000</v>
      </c>
      <c r="J882" s="7"/>
      <c r="K882" s="7">
        <f>SUM(I882:J882)</f>
        <v>30000</v>
      </c>
      <c r="L882" s="7">
        <v>30000</v>
      </c>
      <c r="M882" s="7"/>
      <c r="N882" s="7">
        <f>SUM(L882:M882)</f>
        <v>30000</v>
      </c>
    </row>
    <row r="883" spans="1:14" ht="31.5" outlineLevel="3">
      <c r="A883" s="43" t="s">
        <v>948</v>
      </c>
      <c r="B883" s="43" t="s">
        <v>950</v>
      </c>
      <c r="C883" s="43" t="s">
        <v>723</v>
      </c>
      <c r="D883" s="43"/>
      <c r="E883" s="10" t="s">
        <v>724</v>
      </c>
      <c r="F883" s="6">
        <f t="shared" ref="F883:N883" si="398">F884</f>
        <v>127743.20000000001</v>
      </c>
      <c r="G883" s="6">
        <f t="shared" si="398"/>
        <v>0</v>
      </c>
      <c r="H883" s="6">
        <f t="shared" si="398"/>
        <v>127743.20000000001</v>
      </c>
      <c r="I883" s="6">
        <f t="shared" si="398"/>
        <v>127908.20000000001</v>
      </c>
      <c r="J883" s="6">
        <f t="shared" si="398"/>
        <v>0</v>
      </c>
      <c r="K883" s="6">
        <f t="shared" si="398"/>
        <v>127908.20000000001</v>
      </c>
      <c r="L883" s="6">
        <f>L884</f>
        <v>127743.20000000001</v>
      </c>
      <c r="M883" s="6">
        <f t="shared" si="398"/>
        <v>0</v>
      </c>
      <c r="N883" s="6">
        <f t="shared" si="398"/>
        <v>127743.20000000001</v>
      </c>
    </row>
    <row r="884" spans="1:14" ht="31.5" outlineLevel="4">
      <c r="A884" s="43" t="s">
        <v>948</v>
      </c>
      <c r="B884" s="43" t="s">
        <v>950</v>
      </c>
      <c r="C884" s="43" t="s">
        <v>725</v>
      </c>
      <c r="D884" s="43"/>
      <c r="E884" s="10" t="s">
        <v>422</v>
      </c>
      <c r="F884" s="6">
        <f t="shared" ref="F884:N884" si="399">F885+F887+F889+F891+F893+F895</f>
        <v>127743.20000000001</v>
      </c>
      <c r="G884" s="6">
        <f t="shared" si="399"/>
        <v>0</v>
      </c>
      <c r="H884" s="6">
        <f t="shared" si="399"/>
        <v>127743.20000000001</v>
      </c>
      <c r="I884" s="6">
        <f t="shared" si="399"/>
        <v>127908.20000000001</v>
      </c>
      <c r="J884" s="6">
        <f t="shared" si="399"/>
        <v>0</v>
      </c>
      <c r="K884" s="6">
        <f t="shared" si="399"/>
        <v>127908.20000000001</v>
      </c>
      <c r="L884" s="6">
        <f t="shared" si="399"/>
        <v>127743.20000000001</v>
      </c>
      <c r="M884" s="6">
        <f t="shared" si="399"/>
        <v>0</v>
      </c>
      <c r="N884" s="6">
        <f t="shared" si="399"/>
        <v>127743.20000000001</v>
      </c>
    </row>
    <row r="885" spans="1:14" ht="15.75" outlineLevel="5">
      <c r="A885" s="43" t="s">
        <v>948</v>
      </c>
      <c r="B885" s="43" t="s">
        <v>950</v>
      </c>
      <c r="C885" s="43" t="s">
        <v>739</v>
      </c>
      <c r="D885" s="43"/>
      <c r="E885" s="10" t="s">
        <v>740</v>
      </c>
      <c r="F885" s="6">
        <f t="shared" ref="F885:N885" si="400">F886</f>
        <v>49305.4</v>
      </c>
      <c r="G885" s="6">
        <f t="shared" si="400"/>
        <v>0</v>
      </c>
      <c r="H885" s="6">
        <f t="shared" si="400"/>
        <v>49305.4</v>
      </c>
      <c r="I885" s="6">
        <f t="shared" si="400"/>
        <v>49305.4</v>
      </c>
      <c r="J885" s="6">
        <f t="shared" si="400"/>
        <v>0</v>
      </c>
      <c r="K885" s="6">
        <f t="shared" si="400"/>
        <v>49305.4</v>
      </c>
      <c r="L885" s="6">
        <f>L886</f>
        <v>49305.4</v>
      </c>
      <c r="M885" s="6">
        <f t="shared" si="400"/>
        <v>0</v>
      </c>
      <c r="N885" s="6">
        <f t="shared" si="400"/>
        <v>49305.4</v>
      </c>
    </row>
    <row r="886" spans="1:14" ht="31.5" outlineLevel="7">
      <c r="A886" s="44" t="s">
        <v>948</v>
      </c>
      <c r="B886" s="44" t="s">
        <v>950</v>
      </c>
      <c r="C886" s="44" t="s">
        <v>739</v>
      </c>
      <c r="D886" s="44" t="s">
        <v>452</v>
      </c>
      <c r="E886" s="11" t="s">
        <v>453</v>
      </c>
      <c r="F886" s="7">
        <v>49305.4</v>
      </c>
      <c r="G886" s="7"/>
      <c r="H886" s="7">
        <f>SUM(F886:G886)</f>
        <v>49305.4</v>
      </c>
      <c r="I886" s="7">
        <v>49305.4</v>
      </c>
      <c r="J886" s="7"/>
      <c r="K886" s="7">
        <f>SUM(I886:J886)</f>
        <v>49305.4</v>
      </c>
      <c r="L886" s="7">
        <v>49305.4</v>
      </c>
      <c r="M886" s="7"/>
      <c r="N886" s="7">
        <f>SUM(L886:M886)</f>
        <v>49305.4</v>
      </c>
    </row>
    <row r="887" spans="1:14" ht="15.75" outlineLevel="5">
      <c r="A887" s="43" t="s">
        <v>948</v>
      </c>
      <c r="B887" s="43" t="s">
        <v>950</v>
      </c>
      <c r="C887" s="43" t="s">
        <v>741</v>
      </c>
      <c r="D887" s="43"/>
      <c r="E887" s="10" t="s">
        <v>742</v>
      </c>
      <c r="F887" s="6">
        <f t="shared" ref="F887:N887" si="401">F888</f>
        <v>29655.4</v>
      </c>
      <c r="G887" s="6">
        <f t="shared" si="401"/>
        <v>0</v>
      </c>
      <c r="H887" s="6">
        <f t="shared" si="401"/>
        <v>29655.4</v>
      </c>
      <c r="I887" s="6">
        <f t="shared" si="401"/>
        <v>29655.4</v>
      </c>
      <c r="J887" s="6">
        <f t="shared" si="401"/>
        <v>0</v>
      </c>
      <c r="K887" s="6">
        <f t="shared" si="401"/>
        <v>29655.4</v>
      </c>
      <c r="L887" s="6">
        <f t="shared" si="401"/>
        <v>29655.4</v>
      </c>
      <c r="M887" s="6">
        <f t="shared" si="401"/>
        <v>0</v>
      </c>
      <c r="N887" s="6">
        <f t="shared" si="401"/>
        <v>29655.4</v>
      </c>
    </row>
    <row r="888" spans="1:14" ht="31.5" outlineLevel="7">
      <c r="A888" s="44" t="s">
        <v>948</v>
      </c>
      <c r="B888" s="44" t="s">
        <v>950</v>
      </c>
      <c r="C888" s="44" t="s">
        <v>741</v>
      </c>
      <c r="D888" s="44" t="s">
        <v>452</v>
      </c>
      <c r="E888" s="11" t="s">
        <v>453</v>
      </c>
      <c r="F888" s="17">
        <v>29655.4</v>
      </c>
      <c r="G888" s="7"/>
      <c r="H888" s="7">
        <f>SUM(F888:G888)</f>
        <v>29655.4</v>
      </c>
      <c r="I888" s="17">
        <v>29655.4</v>
      </c>
      <c r="J888" s="7"/>
      <c r="K888" s="7">
        <f>SUM(I888:J888)</f>
        <v>29655.4</v>
      </c>
      <c r="L888" s="17">
        <v>29655.4</v>
      </c>
      <c r="M888" s="7"/>
      <c r="N888" s="7">
        <f>SUM(L888:M888)</f>
        <v>29655.4</v>
      </c>
    </row>
    <row r="889" spans="1:14" ht="31.5" outlineLevel="5">
      <c r="A889" s="43" t="s">
        <v>948</v>
      </c>
      <c r="B889" s="43" t="s">
        <v>950</v>
      </c>
      <c r="C889" s="43" t="s">
        <v>743</v>
      </c>
      <c r="D889" s="43"/>
      <c r="E889" s="10" t="s">
        <v>744</v>
      </c>
      <c r="F889" s="6">
        <f t="shared" ref="F889:N889" si="402">F890</f>
        <v>48347.4</v>
      </c>
      <c r="G889" s="6">
        <f t="shared" si="402"/>
        <v>0</v>
      </c>
      <c r="H889" s="6">
        <f t="shared" si="402"/>
        <v>48347.4</v>
      </c>
      <c r="I889" s="6">
        <f t="shared" si="402"/>
        <v>48347.4</v>
      </c>
      <c r="J889" s="6">
        <f t="shared" si="402"/>
        <v>0</v>
      </c>
      <c r="K889" s="6">
        <f t="shared" si="402"/>
        <v>48347.4</v>
      </c>
      <c r="L889" s="6">
        <f t="shared" si="402"/>
        <v>48347.4</v>
      </c>
      <c r="M889" s="6">
        <f t="shared" si="402"/>
        <v>0</v>
      </c>
      <c r="N889" s="6">
        <f t="shared" si="402"/>
        <v>48347.4</v>
      </c>
    </row>
    <row r="890" spans="1:14" ht="31.5" outlineLevel="7">
      <c r="A890" s="44" t="s">
        <v>948</v>
      </c>
      <c r="B890" s="44" t="s">
        <v>950</v>
      </c>
      <c r="C890" s="44" t="s">
        <v>743</v>
      </c>
      <c r="D890" s="44" t="s">
        <v>452</v>
      </c>
      <c r="E890" s="11" t="s">
        <v>453</v>
      </c>
      <c r="F890" s="7">
        <v>48347.4</v>
      </c>
      <c r="G890" s="7"/>
      <c r="H890" s="7">
        <f>SUM(F890:G890)</f>
        <v>48347.4</v>
      </c>
      <c r="I890" s="7">
        <v>48347.4</v>
      </c>
      <c r="J890" s="7"/>
      <c r="K890" s="7">
        <f>SUM(I890:J890)</f>
        <v>48347.4</v>
      </c>
      <c r="L890" s="7">
        <v>48347.4</v>
      </c>
      <c r="M890" s="7"/>
      <c r="N890" s="7">
        <f>SUM(L890:M890)</f>
        <v>48347.4</v>
      </c>
    </row>
    <row r="891" spans="1:14" ht="31.5" outlineLevel="5">
      <c r="A891" s="43" t="s">
        <v>948</v>
      </c>
      <c r="B891" s="43" t="s">
        <v>950</v>
      </c>
      <c r="C891" s="43" t="s">
        <v>745</v>
      </c>
      <c r="D891" s="43"/>
      <c r="E891" s="10" t="s">
        <v>746</v>
      </c>
      <c r="F891" s="6">
        <f t="shared" ref="F891:N891" si="403">F892</f>
        <v>50</v>
      </c>
      <c r="G891" s="6">
        <f t="shared" si="403"/>
        <v>0</v>
      </c>
      <c r="H891" s="6">
        <f t="shared" si="403"/>
        <v>50</v>
      </c>
      <c r="I891" s="6">
        <f t="shared" si="403"/>
        <v>50</v>
      </c>
      <c r="J891" s="6">
        <f t="shared" si="403"/>
        <v>0</v>
      </c>
      <c r="K891" s="6">
        <f t="shared" si="403"/>
        <v>50</v>
      </c>
      <c r="L891" s="6">
        <f t="shared" si="403"/>
        <v>50</v>
      </c>
      <c r="M891" s="6">
        <f t="shared" si="403"/>
        <v>0</v>
      </c>
      <c r="N891" s="6">
        <f t="shared" si="403"/>
        <v>50</v>
      </c>
    </row>
    <row r="892" spans="1:14" ht="31.5" outlineLevel="7">
      <c r="A892" s="44" t="s">
        <v>948</v>
      </c>
      <c r="B892" s="44" t="s">
        <v>950</v>
      </c>
      <c r="C892" s="44" t="s">
        <v>745</v>
      </c>
      <c r="D892" s="44" t="s">
        <v>452</v>
      </c>
      <c r="E892" s="11" t="s">
        <v>453</v>
      </c>
      <c r="F892" s="7">
        <v>50</v>
      </c>
      <c r="G892" s="7"/>
      <c r="H892" s="7">
        <f>SUM(F892:G892)</f>
        <v>50</v>
      </c>
      <c r="I892" s="7">
        <v>50</v>
      </c>
      <c r="J892" s="7"/>
      <c r="K892" s="7">
        <f>SUM(I892:J892)</f>
        <v>50</v>
      </c>
      <c r="L892" s="7">
        <v>50</v>
      </c>
      <c r="M892" s="7"/>
      <c r="N892" s="7">
        <f>SUM(L892:M892)</f>
        <v>50</v>
      </c>
    </row>
    <row r="893" spans="1:14" ht="31.5" outlineLevel="5">
      <c r="A893" s="43" t="s">
        <v>948</v>
      </c>
      <c r="B893" s="43" t="s">
        <v>950</v>
      </c>
      <c r="C893" s="43" t="s">
        <v>747</v>
      </c>
      <c r="D893" s="43"/>
      <c r="E893" s="10" t="s">
        <v>748</v>
      </c>
      <c r="F893" s="6">
        <f t="shared" ref="F893:N893" si="404">F894</f>
        <v>385</v>
      </c>
      <c r="G893" s="6">
        <f t="shared" si="404"/>
        <v>0</v>
      </c>
      <c r="H893" s="6">
        <f t="shared" si="404"/>
        <v>385</v>
      </c>
      <c r="I893" s="6">
        <f t="shared" si="404"/>
        <v>385</v>
      </c>
      <c r="J893" s="6">
        <f t="shared" si="404"/>
        <v>0</v>
      </c>
      <c r="K893" s="6">
        <f t="shared" si="404"/>
        <v>385</v>
      </c>
      <c r="L893" s="6">
        <f t="shared" si="404"/>
        <v>385</v>
      </c>
      <c r="M893" s="6">
        <f t="shared" si="404"/>
        <v>0</v>
      </c>
      <c r="N893" s="6">
        <f t="shared" si="404"/>
        <v>385</v>
      </c>
    </row>
    <row r="894" spans="1:14" ht="31.5" outlineLevel="7">
      <c r="A894" s="44" t="s">
        <v>948</v>
      </c>
      <c r="B894" s="44" t="s">
        <v>950</v>
      </c>
      <c r="C894" s="44" t="s">
        <v>747</v>
      </c>
      <c r="D894" s="44" t="s">
        <v>452</v>
      </c>
      <c r="E894" s="11" t="s">
        <v>453</v>
      </c>
      <c r="F894" s="7">
        <v>385</v>
      </c>
      <c r="G894" s="7"/>
      <c r="H894" s="7">
        <f>SUM(F894:G894)</f>
        <v>385</v>
      </c>
      <c r="I894" s="7">
        <v>385</v>
      </c>
      <c r="J894" s="7"/>
      <c r="K894" s="7">
        <f>SUM(I894:J894)</f>
        <v>385</v>
      </c>
      <c r="L894" s="7">
        <v>385</v>
      </c>
      <c r="M894" s="7"/>
      <c r="N894" s="7">
        <f>SUM(L894:M894)</f>
        <v>385</v>
      </c>
    </row>
    <row r="895" spans="1:14" ht="31.5" outlineLevel="7">
      <c r="A895" s="41" t="s">
        <v>948</v>
      </c>
      <c r="B895" s="41" t="s">
        <v>950</v>
      </c>
      <c r="C895" s="41" t="s">
        <v>42</v>
      </c>
      <c r="D895" s="41"/>
      <c r="E895" s="21" t="s">
        <v>43</v>
      </c>
      <c r="F895" s="6"/>
      <c r="G895" s="6"/>
      <c r="H895" s="6"/>
      <c r="I895" s="6">
        <f t="shared" ref="I895:N895" si="405">I896</f>
        <v>165</v>
      </c>
      <c r="J895" s="6">
        <f t="shared" si="405"/>
        <v>0</v>
      </c>
      <c r="K895" s="6">
        <f t="shared" si="405"/>
        <v>165</v>
      </c>
      <c r="L895" s="6"/>
      <c r="M895" s="6">
        <f t="shared" si="405"/>
        <v>0</v>
      </c>
      <c r="N895" s="6">
        <f t="shared" si="405"/>
        <v>0</v>
      </c>
    </row>
    <row r="896" spans="1:14" ht="31.5" outlineLevel="7">
      <c r="A896" s="42" t="s">
        <v>948</v>
      </c>
      <c r="B896" s="42" t="s">
        <v>950</v>
      </c>
      <c r="C896" s="42" t="s">
        <v>42</v>
      </c>
      <c r="D896" s="42" t="s">
        <v>452</v>
      </c>
      <c r="E896" s="22" t="s">
        <v>453</v>
      </c>
      <c r="F896" s="7"/>
      <c r="G896" s="7"/>
      <c r="H896" s="7"/>
      <c r="I896" s="7">
        <v>165</v>
      </c>
      <c r="J896" s="7"/>
      <c r="K896" s="7">
        <f>SUM(I896:J896)</f>
        <v>165</v>
      </c>
      <c r="L896" s="7"/>
      <c r="M896" s="7"/>
      <c r="N896" s="7">
        <f>SUM(L896:M896)</f>
        <v>0</v>
      </c>
    </row>
    <row r="897" spans="1:14" ht="15.75" outlineLevel="1">
      <c r="A897" s="43" t="s">
        <v>948</v>
      </c>
      <c r="B897" s="43" t="s">
        <v>921</v>
      </c>
      <c r="C897" s="43"/>
      <c r="D897" s="43"/>
      <c r="E897" s="10" t="s">
        <v>922</v>
      </c>
      <c r="F897" s="6">
        <f t="shared" ref="F897:N897" si="406">F898+F914</f>
        <v>26954.699999999997</v>
      </c>
      <c r="G897" s="6">
        <f t="shared" si="406"/>
        <v>0</v>
      </c>
      <c r="H897" s="6">
        <f t="shared" si="406"/>
        <v>26954.699999999997</v>
      </c>
      <c r="I897" s="6">
        <f t="shared" si="406"/>
        <v>27271.4</v>
      </c>
      <c r="J897" s="6">
        <f t="shared" si="406"/>
        <v>0</v>
      </c>
      <c r="K897" s="6">
        <f t="shared" si="406"/>
        <v>27271.4</v>
      </c>
      <c r="L897" s="6">
        <f t="shared" si="406"/>
        <v>28669.199999999997</v>
      </c>
      <c r="M897" s="6">
        <f t="shared" si="406"/>
        <v>0</v>
      </c>
      <c r="N897" s="6">
        <f t="shared" si="406"/>
        <v>28669.199999999997</v>
      </c>
    </row>
    <row r="898" spans="1:14" ht="31.5" outlineLevel="2">
      <c r="A898" s="43" t="s">
        <v>948</v>
      </c>
      <c r="B898" s="43" t="s">
        <v>921</v>
      </c>
      <c r="C898" s="43" t="s">
        <v>544</v>
      </c>
      <c r="D898" s="43"/>
      <c r="E898" s="10" t="s">
        <v>545</v>
      </c>
      <c r="F898" s="6">
        <f t="shared" ref="F898:N898" si="407">F899+F906</f>
        <v>25468.699999999997</v>
      </c>
      <c r="G898" s="6">
        <f t="shared" si="407"/>
        <v>0</v>
      </c>
      <c r="H898" s="6">
        <f t="shared" si="407"/>
        <v>25468.699999999997</v>
      </c>
      <c r="I898" s="6">
        <f t="shared" si="407"/>
        <v>25785.4</v>
      </c>
      <c r="J898" s="6">
        <f t="shared" si="407"/>
        <v>0</v>
      </c>
      <c r="K898" s="6">
        <f t="shared" si="407"/>
        <v>25785.4</v>
      </c>
      <c r="L898" s="6">
        <f t="shared" si="407"/>
        <v>27183.199999999997</v>
      </c>
      <c r="M898" s="6">
        <f t="shared" si="407"/>
        <v>0</v>
      </c>
      <c r="N898" s="6">
        <f t="shared" si="407"/>
        <v>27183.199999999997</v>
      </c>
    </row>
    <row r="899" spans="1:14" ht="15.75" outlineLevel="3">
      <c r="A899" s="43" t="s">
        <v>948</v>
      </c>
      <c r="B899" s="43" t="s">
        <v>921</v>
      </c>
      <c r="C899" s="43" t="s">
        <v>618</v>
      </c>
      <c r="D899" s="43"/>
      <c r="E899" s="10" t="s">
        <v>619</v>
      </c>
      <c r="F899" s="6">
        <f t="shared" ref="F899:N899" si="408">F900</f>
        <v>3010</v>
      </c>
      <c r="G899" s="6">
        <f t="shared" si="408"/>
        <v>0</v>
      </c>
      <c r="H899" s="6">
        <f t="shared" si="408"/>
        <v>3010</v>
      </c>
      <c r="I899" s="6">
        <f t="shared" si="408"/>
        <v>3010</v>
      </c>
      <c r="J899" s="6">
        <f t="shared" si="408"/>
        <v>0</v>
      </c>
      <c r="K899" s="6">
        <f t="shared" si="408"/>
        <v>3010</v>
      </c>
      <c r="L899" s="6">
        <f>L900</f>
        <v>3010</v>
      </c>
      <c r="M899" s="6">
        <f t="shared" si="408"/>
        <v>0</v>
      </c>
      <c r="N899" s="6">
        <f t="shared" si="408"/>
        <v>3010</v>
      </c>
    </row>
    <row r="900" spans="1:14" ht="31.5" outlineLevel="4">
      <c r="A900" s="43" t="s">
        <v>948</v>
      </c>
      <c r="B900" s="43" t="s">
        <v>921</v>
      </c>
      <c r="C900" s="43" t="s">
        <v>620</v>
      </c>
      <c r="D900" s="43"/>
      <c r="E900" s="10" t="s">
        <v>818</v>
      </c>
      <c r="F900" s="6">
        <f t="shared" ref="F900:N900" si="409">F901+F904</f>
        <v>3010</v>
      </c>
      <c r="G900" s="6">
        <f t="shared" si="409"/>
        <v>0</v>
      </c>
      <c r="H900" s="6">
        <f t="shared" si="409"/>
        <v>3010</v>
      </c>
      <c r="I900" s="6">
        <f t="shared" si="409"/>
        <v>3010</v>
      </c>
      <c r="J900" s="6">
        <f t="shared" si="409"/>
        <v>0</v>
      </c>
      <c r="K900" s="6">
        <f t="shared" si="409"/>
        <v>3010</v>
      </c>
      <c r="L900" s="6">
        <f t="shared" si="409"/>
        <v>3010</v>
      </c>
      <c r="M900" s="6">
        <f t="shared" si="409"/>
        <v>0</v>
      </c>
      <c r="N900" s="6">
        <f t="shared" si="409"/>
        <v>3010</v>
      </c>
    </row>
    <row r="901" spans="1:14" ht="15.75" customHeight="1" outlineLevel="5">
      <c r="A901" s="43" t="s">
        <v>948</v>
      </c>
      <c r="B901" s="43" t="s">
        <v>921</v>
      </c>
      <c r="C901" s="163" t="s">
        <v>749</v>
      </c>
      <c r="D901" s="163"/>
      <c r="E901" s="164" t="s">
        <v>750</v>
      </c>
      <c r="F901" s="6">
        <f t="shared" ref="F901:N901" si="410">F902+F903</f>
        <v>2750</v>
      </c>
      <c r="G901" s="6">
        <f t="shared" si="410"/>
        <v>0</v>
      </c>
      <c r="H901" s="6">
        <f t="shared" si="410"/>
        <v>2750</v>
      </c>
      <c r="I901" s="6">
        <f t="shared" si="410"/>
        <v>2750</v>
      </c>
      <c r="J901" s="6">
        <f t="shared" si="410"/>
        <v>0</v>
      </c>
      <c r="K901" s="6">
        <f t="shared" si="410"/>
        <v>2750</v>
      </c>
      <c r="L901" s="6">
        <f t="shared" si="410"/>
        <v>2750</v>
      </c>
      <c r="M901" s="6">
        <f t="shared" si="410"/>
        <v>0</v>
      </c>
      <c r="N901" s="6">
        <f t="shared" si="410"/>
        <v>2750</v>
      </c>
    </row>
    <row r="902" spans="1:14" ht="15.75" outlineLevel="7">
      <c r="A902" s="44" t="s">
        <v>948</v>
      </c>
      <c r="B902" s="44" t="s">
        <v>921</v>
      </c>
      <c r="C902" s="44" t="s">
        <v>749</v>
      </c>
      <c r="D902" s="165" t="s">
        <v>394</v>
      </c>
      <c r="E902" s="11" t="s">
        <v>395</v>
      </c>
      <c r="F902" s="17">
        <v>925.3</v>
      </c>
      <c r="G902" s="161">
        <v>1824.7</v>
      </c>
      <c r="H902" s="161">
        <f>SUM(F902:G902)</f>
        <v>2750</v>
      </c>
      <c r="I902" s="17">
        <v>925.3</v>
      </c>
      <c r="J902" s="161">
        <v>1824.7</v>
      </c>
      <c r="K902" s="161">
        <f>SUM(I902:J902)</f>
        <v>2750</v>
      </c>
      <c r="L902" s="17">
        <v>925.3</v>
      </c>
      <c r="M902" s="161">
        <v>1824.7</v>
      </c>
      <c r="N902" s="161">
        <f>SUM(L902:M902)</f>
        <v>2750</v>
      </c>
    </row>
    <row r="903" spans="1:14" ht="31.5" hidden="1" outlineLevel="7">
      <c r="A903" s="44" t="s">
        <v>948</v>
      </c>
      <c r="B903" s="44" t="s">
        <v>921</v>
      </c>
      <c r="C903" s="44" t="s">
        <v>749</v>
      </c>
      <c r="D903" s="165" t="s">
        <v>452</v>
      </c>
      <c r="E903" s="11" t="s">
        <v>453</v>
      </c>
      <c r="F903" s="17">
        <v>1824.7</v>
      </c>
      <c r="G903" s="161">
        <v>-1824.7</v>
      </c>
      <c r="H903" s="161">
        <f>SUM(F903:G903)</f>
        <v>0</v>
      </c>
      <c r="I903" s="17">
        <v>1824.7</v>
      </c>
      <c r="J903" s="161">
        <v>-1824.7</v>
      </c>
      <c r="K903" s="161">
        <f>SUM(I903:J903)</f>
        <v>0</v>
      </c>
      <c r="L903" s="17">
        <v>1824.7</v>
      </c>
      <c r="M903" s="161">
        <v>-1824.7</v>
      </c>
      <c r="N903" s="161">
        <f>SUM(L903:M903)</f>
        <v>0</v>
      </c>
    </row>
    <row r="904" spans="1:14" ht="15.75" outlineLevel="5">
      <c r="A904" s="43" t="s">
        <v>948</v>
      </c>
      <c r="B904" s="43" t="s">
        <v>921</v>
      </c>
      <c r="C904" s="43" t="s">
        <v>751</v>
      </c>
      <c r="D904" s="43"/>
      <c r="E904" s="10" t="s">
        <v>752</v>
      </c>
      <c r="F904" s="6">
        <f t="shared" ref="F904:N904" si="411">F905</f>
        <v>260</v>
      </c>
      <c r="G904" s="6">
        <f t="shared" si="411"/>
        <v>0</v>
      </c>
      <c r="H904" s="6">
        <f t="shared" si="411"/>
        <v>260</v>
      </c>
      <c r="I904" s="6">
        <f t="shared" si="411"/>
        <v>260</v>
      </c>
      <c r="J904" s="6">
        <f t="shared" si="411"/>
        <v>0</v>
      </c>
      <c r="K904" s="6">
        <f t="shared" si="411"/>
        <v>260</v>
      </c>
      <c r="L904" s="6">
        <f t="shared" si="411"/>
        <v>260</v>
      </c>
      <c r="M904" s="6">
        <f t="shared" si="411"/>
        <v>0</v>
      </c>
      <c r="N904" s="6">
        <f t="shared" si="411"/>
        <v>260</v>
      </c>
    </row>
    <row r="905" spans="1:14" ht="15.75" outlineLevel="7">
      <c r="A905" s="44" t="s">
        <v>948</v>
      </c>
      <c r="B905" s="44" t="s">
        <v>921</v>
      </c>
      <c r="C905" s="44" t="s">
        <v>751</v>
      </c>
      <c r="D905" s="44" t="s">
        <v>394</v>
      </c>
      <c r="E905" s="11" t="s">
        <v>395</v>
      </c>
      <c r="F905" s="7">
        <v>260</v>
      </c>
      <c r="G905" s="7"/>
      <c r="H905" s="7">
        <f>SUM(F905:G905)</f>
        <v>260</v>
      </c>
      <c r="I905" s="7">
        <v>260</v>
      </c>
      <c r="J905" s="7"/>
      <c r="K905" s="7">
        <f>SUM(I905:J905)</f>
        <v>260</v>
      </c>
      <c r="L905" s="7">
        <v>260</v>
      </c>
      <c r="M905" s="7"/>
      <c r="N905" s="7">
        <f>SUM(L905:M905)</f>
        <v>260</v>
      </c>
    </row>
    <row r="906" spans="1:14" ht="31.5" outlineLevel="3">
      <c r="A906" s="43" t="s">
        <v>948</v>
      </c>
      <c r="B906" s="43" t="s">
        <v>921</v>
      </c>
      <c r="C906" s="43" t="s">
        <v>723</v>
      </c>
      <c r="D906" s="43"/>
      <c r="E906" s="10" t="s">
        <v>724</v>
      </c>
      <c r="F906" s="6">
        <f t="shared" ref="F906:N906" si="412">F907</f>
        <v>22458.699999999997</v>
      </c>
      <c r="G906" s="6">
        <f t="shared" si="412"/>
        <v>0</v>
      </c>
      <c r="H906" s="6">
        <f t="shared" si="412"/>
        <v>22458.699999999997</v>
      </c>
      <c r="I906" s="6">
        <f t="shared" si="412"/>
        <v>22775.4</v>
      </c>
      <c r="J906" s="6">
        <f t="shared" si="412"/>
        <v>0</v>
      </c>
      <c r="K906" s="6">
        <f t="shared" si="412"/>
        <v>22775.4</v>
      </c>
      <c r="L906" s="6">
        <f t="shared" si="412"/>
        <v>24173.199999999997</v>
      </c>
      <c r="M906" s="6">
        <f t="shared" si="412"/>
        <v>0</v>
      </c>
      <c r="N906" s="6">
        <f t="shared" si="412"/>
        <v>24173.199999999997</v>
      </c>
    </row>
    <row r="907" spans="1:14" ht="31.5" outlineLevel="4">
      <c r="A907" s="43" t="s">
        <v>948</v>
      </c>
      <c r="B907" s="43" t="s">
        <v>921</v>
      </c>
      <c r="C907" s="43" t="s">
        <v>725</v>
      </c>
      <c r="D907" s="43"/>
      <c r="E907" s="10" t="s">
        <v>422</v>
      </c>
      <c r="F907" s="6">
        <f>F908+F912</f>
        <v>22458.699999999997</v>
      </c>
      <c r="G907" s="6">
        <f>G908+G912</f>
        <v>0</v>
      </c>
      <c r="H907" s="6">
        <f>H908+H912</f>
        <v>22458.699999999997</v>
      </c>
      <c r="I907" s="6">
        <f>I908+I912+I860</f>
        <v>22775.4</v>
      </c>
      <c r="J907" s="6">
        <f>J908+J912</f>
        <v>0</v>
      </c>
      <c r="K907" s="6">
        <f>K908+K912</f>
        <v>22775.4</v>
      </c>
      <c r="L907" s="6">
        <f>L908+L912+L860</f>
        <v>24173.199999999997</v>
      </c>
      <c r="M907" s="6">
        <f>M908+M912</f>
        <v>0</v>
      </c>
      <c r="N907" s="6">
        <f>N908+N912</f>
        <v>24173.199999999997</v>
      </c>
    </row>
    <row r="908" spans="1:14" ht="15.75" outlineLevel="5">
      <c r="A908" s="43" t="s">
        <v>948</v>
      </c>
      <c r="B908" s="43" t="s">
        <v>921</v>
      </c>
      <c r="C908" s="43" t="s">
        <v>753</v>
      </c>
      <c r="D908" s="43"/>
      <c r="E908" s="10" t="s">
        <v>424</v>
      </c>
      <c r="F908" s="6">
        <f t="shared" ref="F908:L908" si="413">F909+F910+F911</f>
        <v>8212.2999999999993</v>
      </c>
      <c r="G908" s="6">
        <f>G909+G910+G911</f>
        <v>0</v>
      </c>
      <c r="H908" s="6">
        <f>H909+H910+H911</f>
        <v>8212.2999999999993</v>
      </c>
      <c r="I908" s="6">
        <f t="shared" si="413"/>
        <v>8529</v>
      </c>
      <c r="J908" s="6">
        <f t="shared" si="413"/>
        <v>0</v>
      </c>
      <c r="K908" s="6">
        <f t="shared" si="413"/>
        <v>8529</v>
      </c>
      <c r="L908" s="6">
        <f t="shared" si="413"/>
        <v>9926.7999999999993</v>
      </c>
      <c r="M908" s="6">
        <f>M909+M910+M911</f>
        <v>0</v>
      </c>
      <c r="N908" s="6">
        <f>N909+N910+N911</f>
        <v>9926.7999999999993</v>
      </c>
    </row>
    <row r="909" spans="1:14" ht="47.25" outlineLevel="7">
      <c r="A909" s="44" t="s">
        <v>948</v>
      </c>
      <c r="B909" s="44" t="s">
        <v>921</v>
      </c>
      <c r="C909" s="44" t="s">
        <v>753</v>
      </c>
      <c r="D909" s="44" t="s">
        <v>391</v>
      </c>
      <c r="E909" s="11" t="s">
        <v>392</v>
      </c>
      <c r="F909" s="7">
        <v>7910.5</v>
      </c>
      <c r="G909" s="7"/>
      <c r="H909" s="7">
        <f>SUM(F909:G909)</f>
        <v>7910.5</v>
      </c>
      <c r="I909" s="7">
        <v>8227.2000000000007</v>
      </c>
      <c r="J909" s="7"/>
      <c r="K909" s="7">
        <f>SUM(I909:J909)</f>
        <v>8227.2000000000007</v>
      </c>
      <c r="L909" s="7">
        <v>9625</v>
      </c>
      <c r="M909" s="7"/>
      <c r="N909" s="7">
        <f>SUM(L909:M909)</f>
        <v>9625</v>
      </c>
    </row>
    <row r="910" spans="1:14" ht="15.75" outlineLevel="7">
      <c r="A910" s="44" t="s">
        <v>948</v>
      </c>
      <c r="B910" s="44" t="s">
        <v>921</v>
      </c>
      <c r="C910" s="44" t="s">
        <v>753</v>
      </c>
      <c r="D910" s="44" t="s">
        <v>394</v>
      </c>
      <c r="E910" s="11" t="s">
        <v>395</v>
      </c>
      <c r="F910" s="7">
        <v>301.5</v>
      </c>
      <c r="G910" s="7"/>
      <c r="H910" s="7">
        <f>SUM(F910:G910)</f>
        <v>301.5</v>
      </c>
      <c r="I910" s="7">
        <v>301.5</v>
      </c>
      <c r="J910" s="7"/>
      <c r="K910" s="7">
        <f>SUM(I910:J910)</f>
        <v>301.5</v>
      </c>
      <c r="L910" s="7">
        <v>301.5</v>
      </c>
      <c r="M910" s="7"/>
      <c r="N910" s="7">
        <f>SUM(L910:M910)</f>
        <v>301.5</v>
      </c>
    </row>
    <row r="911" spans="1:14" ht="15.75" outlineLevel="7">
      <c r="A911" s="44" t="s">
        <v>948</v>
      </c>
      <c r="B911" s="44" t="s">
        <v>921</v>
      </c>
      <c r="C911" s="44" t="s">
        <v>753</v>
      </c>
      <c r="D911" s="44" t="s">
        <v>402</v>
      </c>
      <c r="E911" s="11" t="s">
        <v>403</v>
      </c>
      <c r="F911" s="7">
        <v>0.3</v>
      </c>
      <c r="G911" s="7"/>
      <c r="H911" s="7">
        <f>SUM(F911:G911)</f>
        <v>0.3</v>
      </c>
      <c r="I911" s="7">
        <v>0.3</v>
      </c>
      <c r="J911" s="7"/>
      <c r="K911" s="7">
        <f>SUM(I911:J911)</f>
        <v>0.3</v>
      </c>
      <c r="L911" s="7">
        <v>0.3</v>
      </c>
      <c r="M911" s="7"/>
      <c r="N911" s="7">
        <f>SUM(L911:M911)</f>
        <v>0.3</v>
      </c>
    </row>
    <row r="912" spans="1:14" ht="15.75" outlineLevel="5">
      <c r="A912" s="43" t="s">
        <v>948</v>
      </c>
      <c r="B912" s="43" t="s">
        <v>921</v>
      </c>
      <c r="C912" s="43" t="s">
        <v>754</v>
      </c>
      <c r="D912" s="43"/>
      <c r="E912" s="10" t="s">
        <v>755</v>
      </c>
      <c r="F912" s="6">
        <f t="shared" ref="F912:N912" si="414">F913</f>
        <v>14246.4</v>
      </c>
      <c r="G912" s="6">
        <f t="shared" si="414"/>
        <v>0</v>
      </c>
      <c r="H912" s="6">
        <f t="shared" si="414"/>
        <v>14246.4</v>
      </c>
      <c r="I912" s="6">
        <f t="shared" si="414"/>
        <v>14246.4</v>
      </c>
      <c r="J912" s="6">
        <f t="shared" si="414"/>
        <v>0</v>
      </c>
      <c r="K912" s="6">
        <f t="shared" si="414"/>
        <v>14246.4</v>
      </c>
      <c r="L912" s="6">
        <f t="shared" si="414"/>
        <v>14246.4</v>
      </c>
      <c r="M912" s="6">
        <f t="shared" si="414"/>
        <v>0</v>
      </c>
      <c r="N912" s="6">
        <f t="shared" si="414"/>
        <v>14246.4</v>
      </c>
    </row>
    <row r="913" spans="1:14" ht="31.5" outlineLevel="7">
      <c r="A913" s="44" t="s">
        <v>948</v>
      </c>
      <c r="B913" s="44" t="s">
        <v>921</v>
      </c>
      <c r="C913" s="44" t="s">
        <v>754</v>
      </c>
      <c r="D913" s="44" t="s">
        <v>452</v>
      </c>
      <c r="E913" s="11" t="s">
        <v>453</v>
      </c>
      <c r="F913" s="17">
        <v>14246.4</v>
      </c>
      <c r="G913" s="7"/>
      <c r="H913" s="7">
        <f>SUM(F913:G913)</f>
        <v>14246.4</v>
      </c>
      <c r="I913" s="17">
        <v>14246.4</v>
      </c>
      <c r="J913" s="7"/>
      <c r="K913" s="7">
        <f>SUM(I913:J913)</f>
        <v>14246.4</v>
      </c>
      <c r="L913" s="17">
        <v>14246.4</v>
      </c>
      <c r="M913" s="7"/>
      <c r="N913" s="7">
        <f>SUM(L913:M913)</f>
        <v>14246.4</v>
      </c>
    </row>
    <row r="914" spans="1:14" ht="31.5" outlineLevel="2">
      <c r="A914" s="43" t="s">
        <v>948</v>
      </c>
      <c r="B914" s="43" t="s">
        <v>921</v>
      </c>
      <c r="C914" s="43" t="s">
        <v>436</v>
      </c>
      <c r="D914" s="43"/>
      <c r="E914" s="10" t="s">
        <v>437</v>
      </c>
      <c r="F914" s="6">
        <f t="shared" ref="F914:N914" si="415">F915</f>
        <v>1486</v>
      </c>
      <c r="G914" s="6">
        <f t="shared" si="415"/>
        <v>0</v>
      </c>
      <c r="H914" s="6">
        <f t="shared" si="415"/>
        <v>1486</v>
      </c>
      <c r="I914" s="6">
        <f t="shared" si="415"/>
        <v>1486</v>
      </c>
      <c r="J914" s="6">
        <f t="shared" si="415"/>
        <v>0</v>
      </c>
      <c r="K914" s="6">
        <f t="shared" si="415"/>
        <v>1486</v>
      </c>
      <c r="L914" s="6">
        <f>L915</f>
        <v>1486</v>
      </c>
      <c r="M914" s="6">
        <f t="shared" si="415"/>
        <v>0</v>
      </c>
      <c r="N914" s="6">
        <f t="shared" si="415"/>
        <v>1486</v>
      </c>
    </row>
    <row r="915" spans="1:14" ht="26.25" customHeight="1" outlineLevel="3">
      <c r="A915" s="43" t="s">
        <v>948</v>
      </c>
      <c r="B915" s="43" t="s">
        <v>921</v>
      </c>
      <c r="C915" s="43" t="s">
        <v>438</v>
      </c>
      <c r="D915" s="43"/>
      <c r="E915" s="10" t="s">
        <v>439</v>
      </c>
      <c r="F915" s="6">
        <f t="shared" ref="F915:N915" si="416">F916+F920+F923</f>
        <v>1486</v>
      </c>
      <c r="G915" s="6">
        <f t="shared" si="416"/>
        <v>0</v>
      </c>
      <c r="H915" s="6">
        <f t="shared" si="416"/>
        <v>1486</v>
      </c>
      <c r="I915" s="6">
        <f t="shared" si="416"/>
        <v>1486</v>
      </c>
      <c r="J915" s="6">
        <f t="shared" si="416"/>
        <v>0</v>
      </c>
      <c r="K915" s="6">
        <f t="shared" si="416"/>
        <v>1486</v>
      </c>
      <c r="L915" s="6">
        <f t="shared" si="416"/>
        <v>1486</v>
      </c>
      <c r="M915" s="6">
        <f t="shared" si="416"/>
        <v>0</v>
      </c>
      <c r="N915" s="6">
        <f t="shared" si="416"/>
        <v>1486</v>
      </c>
    </row>
    <row r="916" spans="1:14" ht="23.25" customHeight="1" outlineLevel="4">
      <c r="A916" s="43" t="s">
        <v>948</v>
      </c>
      <c r="B916" s="43" t="s">
        <v>921</v>
      </c>
      <c r="C916" s="43" t="s">
        <v>498</v>
      </c>
      <c r="D916" s="43"/>
      <c r="E916" s="10" t="s">
        <v>499</v>
      </c>
      <c r="F916" s="6">
        <f t="shared" ref="F916:N916" si="417">F917</f>
        <v>1360</v>
      </c>
      <c r="G916" s="6">
        <f t="shared" si="417"/>
        <v>0</v>
      </c>
      <c r="H916" s="6">
        <f t="shared" si="417"/>
        <v>1360</v>
      </c>
      <c r="I916" s="6">
        <f t="shared" si="417"/>
        <v>1360</v>
      </c>
      <c r="J916" s="6">
        <f t="shared" si="417"/>
        <v>0</v>
      </c>
      <c r="K916" s="6">
        <f t="shared" si="417"/>
        <v>1360</v>
      </c>
      <c r="L916" s="6">
        <f t="shared" si="417"/>
        <v>1360</v>
      </c>
      <c r="M916" s="6">
        <f t="shared" si="417"/>
        <v>0</v>
      </c>
      <c r="N916" s="6">
        <f t="shared" si="417"/>
        <v>1360</v>
      </c>
    </row>
    <row r="917" spans="1:14" ht="25.5" customHeight="1" outlineLevel="4">
      <c r="A917" s="43" t="s">
        <v>948</v>
      </c>
      <c r="B917" s="43" t="s">
        <v>921</v>
      </c>
      <c r="C917" s="167" t="s">
        <v>500</v>
      </c>
      <c r="D917" s="167"/>
      <c r="E917" s="168" t="s">
        <v>501</v>
      </c>
      <c r="F917" s="6">
        <f t="shared" ref="F917:N917" si="418">F918+F919</f>
        <v>1360</v>
      </c>
      <c r="G917" s="6">
        <f t="shared" si="418"/>
        <v>0</v>
      </c>
      <c r="H917" s="6">
        <f t="shared" si="418"/>
        <v>1360</v>
      </c>
      <c r="I917" s="6">
        <f t="shared" si="418"/>
        <v>1360</v>
      </c>
      <c r="J917" s="6">
        <f t="shared" si="418"/>
        <v>0</v>
      </c>
      <c r="K917" s="6">
        <f t="shared" si="418"/>
        <v>1360</v>
      </c>
      <c r="L917" s="6">
        <f t="shared" si="418"/>
        <v>1360</v>
      </c>
      <c r="M917" s="6">
        <f t="shared" si="418"/>
        <v>0</v>
      </c>
      <c r="N917" s="6">
        <f t="shared" si="418"/>
        <v>1360</v>
      </c>
    </row>
    <row r="918" spans="1:14" ht="25.5" customHeight="1" outlineLevel="4">
      <c r="A918" s="44" t="s">
        <v>948</v>
      </c>
      <c r="B918" s="44" t="s">
        <v>921</v>
      </c>
      <c r="C918" s="42" t="s">
        <v>500</v>
      </c>
      <c r="D918" s="165" t="s">
        <v>394</v>
      </c>
      <c r="E918" s="11" t="s">
        <v>395</v>
      </c>
      <c r="F918" s="7">
        <v>159.6</v>
      </c>
      <c r="G918" s="162">
        <v>1200.4000000000001</v>
      </c>
      <c r="H918" s="162">
        <f>SUM(F918:G918)</f>
        <v>1360</v>
      </c>
      <c r="I918" s="7">
        <v>159.6</v>
      </c>
      <c r="J918" s="162">
        <v>1200.4000000000001</v>
      </c>
      <c r="K918" s="162">
        <f>SUM(I918:J918)</f>
        <v>1360</v>
      </c>
      <c r="L918" s="7">
        <v>159.6</v>
      </c>
      <c r="M918" s="162">
        <v>1200.4000000000001</v>
      </c>
      <c r="N918" s="162">
        <f>SUM(L918:M918)</f>
        <v>1360</v>
      </c>
    </row>
    <row r="919" spans="1:14" ht="31.5" hidden="1" customHeight="1" outlineLevel="4">
      <c r="A919" s="44" t="s">
        <v>948</v>
      </c>
      <c r="B919" s="44" t="s">
        <v>921</v>
      </c>
      <c r="C919" s="42" t="s">
        <v>500</v>
      </c>
      <c r="D919" s="169" t="s">
        <v>452</v>
      </c>
      <c r="E919" s="22" t="s">
        <v>453</v>
      </c>
      <c r="F919" s="7">
        <v>1200.4000000000001</v>
      </c>
      <c r="G919" s="162">
        <v>-1200.4000000000001</v>
      </c>
      <c r="H919" s="162">
        <f>SUM(F919:G919)</f>
        <v>0</v>
      </c>
      <c r="I919" s="7">
        <v>1200.4000000000001</v>
      </c>
      <c r="J919" s="162">
        <v>-1200.4000000000001</v>
      </c>
      <c r="K919" s="162">
        <f>SUM(I919:J919)</f>
        <v>0</v>
      </c>
      <c r="L919" s="7">
        <v>1200.4000000000001</v>
      </c>
      <c r="M919" s="162">
        <v>-1200.4000000000001</v>
      </c>
      <c r="N919" s="162">
        <f>SUM(L919:M919)</f>
        <v>0</v>
      </c>
    </row>
    <row r="920" spans="1:14" ht="31.5" outlineLevel="4">
      <c r="A920" s="43" t="s">
        <v>948</v>
      </c>
      <c r="B920" s="43" t="s">
        <v>921</v>
      </c>
      <c r="C920" s="43" t="s">
        <v>716</v>
      </c>
      <c r="D920" s="43"/>
      <c r="E920" s="10" t="s">
        <v>717</v>
      </c>
      <c r="F920" s="6">
        <f t="shared" ref="F920:N921" si="419">F921</f>
        <v>72</v>
      </c>
      <c r="G920" s="6">
        <f t="shared" si="419"/>
        <v>0</v>
      </c>
      <c r="H920" s="6">
        <f t="shared" si="419"/>
        <v>72</v>
      </c>
      <c r="I920" s="6">
        <f t="shared" si="419"/>
        <v>72</v>
      </c>
      <c r="J920" s="6">
        <f t="shared" si="419"/>
        <v>0</v>
      </c>
      <c r="K920" s="6">
        <f t="shared" si="419"/>
        <v>72</v>
      </c>
      <c r="L920" s="6">
        <f>L921</f>
        <v>72</v>
      </c>
      <c r="M920" s="6">
        <f t="shared" si="419"/>
        <v>0</v>
      </c>
      <c r="N920" s="6">
        <f t="shared" si="419"/>
        <v>72</v>
      </c>
    </row>
    <row r="921" spans="1:14" ht="31.5" outlineLevel="5">
      <c r="A921" s="43" t="s">
        <v>948</v>
      </c>
      <c r="B921" s="43" t="s">
        <v>921</v>
      </c>
      <c r="C921" s="43" t="s">
        <v>718</v>
      </c>
      <c r="D921" s="43"/>
      <c r="E921" s="10" t="s">
        <v>719</v>
      </c>
      <c r="F921" s="6">
        <f t="shared" si="419"/>
        <v>72</v>
      </c>
      <c r="G921" s="6">
        <f t="shared" si="419"/>
        <v>0</v>
      </c>
      <c r="H921" s="6">
        <f t="shared" si="419"/>
        <v>72</v>
      </c>
      <c r="I921" s="6">
        <f t="shared" si="419"/>
        <v>72</v>
      </c>
      <c r="J921" s="6">
        <f t="shared" si="419"/>
        <v>0</v>
      </c>
      <c r="K921" s="6">
        <f t="shared" si="419"/>
        <v>72</v>
      </c>
      <c r="L921" s="6">
        <f>L922</f>
        <v>72</v>
      </c>
      <c r="M921" s="6">
        <f t="shared" si="419"/>
        <v>0</v>
      </c>
      <c r="N921" s="6">
        <f t="shared" si="419"/>
        <v>72</v>
      </c>
    </row>
    <row r="922" spans="1:14" ht="15.75" outlineLevel="7">
      <c r="A922" s="44" t="s">
        <v>948</v>
      </c>
      <c r="B922" s="44" t="s">
        <v>921</v>
      </c>
      <c r="C922" s="44" t="s">
        <v>718</v>
      </c>
      <c r="D922" s="44" t="s">
        <v>394</v>
      </c>
      <c r="E922" s="11" t="s">
        <v>395</v>
      </c>
      <c r="F922" s="7">
        <v>72</v>
      </c>
      <c r="G922" s="7"/>
      <c r="H922" s="7">
        <f>SUM(F922:G922)</f>
        <v>72</v>
      </c>
      <c r="I922" s="7">
        <v>72</v>
      </c>
      <c r="J922" s="7"/>
      <c r="K922" s="7">
        <f>SUM(I922:J922)</f>
        <v>72</v>
      </c>
      <c r="L922" s="7">
        <v>72</v>
      </c>
      <c r="M922" s="7"/>
      <c r="N922" s="7">
        <f>SUM(L922:M922)</f>
        <v>72</v>
      </c>
    </row>
    <row r="923" spans="1:14" ht="15.75" customHeight="1" outlineLevel="4">
      <c r="A923" s="43" t="s">
        <v>948</v>
      </c>
      <c r="B923" s="43" t="s">
        <v>921</v>
      </c>
      <c r="C923" s="43" t="s">
        <v>756</v>
      </c>
      <c r="D923" s="43"/>
      <c r="E923" s="10" t="s">
        <v>757</v>
      </c>
      <c r="F923" s="6">
        <f t="shared" ref="F923:N924" si="420">F924</f>
        <v>54</v>
      </c>
      <c r="G923" s="6">
        <f t="shared" si="420"/>
        <v>0</v>
      </c>
      <c r="H923" s="6">
        <f t="shared" si="420"/>
        <v>54</v>
      </c>
      <c r="I923" s="6">
        <f t="shared" si="420"/>
        <v>54</v>
      </c>
      <c r="J923" s="6">
        <f t="shared" si="420"/>
        <v>0</v>
      </c>
      <c r="K923" s="6">
        <f t="shared" si="420"/>
        <v>54</v>
      </c>
      <c r="L923" s="6">
        <f>L924</f>
        <v>54</v>
      </c>
      <c r="M923" s="6">
        <f t="shared" si="420"/>
        <v>0</v>
      </c>
      <c r="N923" s="6">
        <f t="shared" si="420"/>
        <v>54</v>
      </c>
    </row>
    <row r="924" spans="1:14" ht="15.75" outlineLevel="5">
      <c r="A924" s="43" t="s">
        <v>948</v>
      </c>
      <c r="B924" s="43" t="s">
        <v>921</v>
      </c>
      <c r="C924" s="43" t="s">
        <v>758</v>
      </c>
      <c r="D924" s="43"/>
      <c r="E924" s="10" t="s">
        <v>759</v>
      </c>
      <c r="F924" s="6">
        <f t="shared" si="420"/>
        <v>54</v>
      </c>
      <c r="G924" s="6">
        <f t="shared" si="420"/>
        <v>0</v>
      </c>
      <c r="H924" s="6">
        <f t="shared" si="420"/>
        <v>54</v>
      </c>
      <c r="I924" s="6">
        <f t="shared" si="420"/>
        <v>54</v>
      </c>
      <c r="J924" s="6">
        <f t="shared" si="420"/>
        <v>0</v>
      </c>
      <c r="K924" s="6">
        <f t="shared" si="420"/>
        <v>54</v>
      </c>
      <c r="L924" s="6">
        <f>L925</f>
        <v>54</v>
      </c>
      <c r="M924" s="6">
        <f t="shared" si="420"/>
        <v>0</v>
      </c>
      <c r="N924" s="6">
        <f t="shared" si="420"/>
        <v>54</v>
      </c>
    </row>
    <row r="925" spans="1:14" ht="15.75" outlineLevel="7">
      <c r="A925" s="44" t="s">
        <v>948</v>
      </c>
      <c r="B925" s="44" t="s">
        <v>921</v>
      </c>
      <c r="C925" s="44" t="s">
        <v>758</v>
      </c>
      <c r="D925" s="44" t="s">
        <v>394</v>
      </c>
      <c r="E925" s="11" t="s">
        <v>395</v>
      </c>
      <c r="F925" s="7">
        <v>54</v>
      </c>
      <c r="G925" s="7"/>
      <c r="H925" s="7">
        <f>SUM(F925:G925)</f>
        <v>54</v>
      </c>
      <c r="I925" s="7">
        <v>54</v>
      </c>
      <c r="J925" s="7"/>
      <c r="K925" s="7">
        <f>SUM(I925:J925)</f>
        <v>54</v>
      </c>
      <c r="L925" s="7">
        <v>54</v>
      </c>
      <c r="M925" s="7"/>
      <c r="N925" s="7">
        <f>SUM(L925:M925)</f>
        <v>54</v>
      </c>
    </row>
    <row r="926" spans="1:14" ht="15.75" outlineLevel="7">
      <c r="A926" s="44"/>
      <c r="B926" s="44"/>
      <c r="C926" s="44"/>
      <c r="D926" s="44"/>
      <c r="E926" s="11"/>
      <c r="F926" s="7"/>
      <c r="G926" s="7"/>
      <c r="H926" s="7"/>
      <c r="I926" s="7"/>
      <c r="J926" s="7"/>
      <c r="K926" s="7"/>
      <c r="L926" s="7"/>
      <c r="M926" s="7"/>
      <c r="N926" s="7"/>
    </row>
    <row r="927" spans="1:14" ht="18.75" customHeight="1">
      <c r="A927" s="43" t="s">
        <v>953</v>
      </c>
      <c r="B927" s="43"/>
      <c r="C927" s="43"/>
      <c r="D927" s="43"/>
      <c r="E927" s="10" t="s">
        <v>954</v>
      </c>
      <c r="F927" s="6">
        <f t="shared" ref="F927:N927" si="421">F928+F935+F959+F966</f>
        <v>152770.28453</v>
      </c>
      <c r="G927" s="6">
        <f t="shared" si="421"/>
        <v>750.00003000000015</v>
      </c>
      <c r="H927" s="6">
        <f t="shared" si="421"/>
        <v>153520.28456</v>
      </c>
      <c r="I927" s="6">
        <f t="shared" si="421"/>
        <v>130306.19999999998</v>
      </c>
      <c r="J927" s="6">
        <f t="shared" si="421"/>
        <v>0</v>
      </c>
      <c r="K927" s="6">
        <f t="shared" si="421"/>
        <v>130306.19999999998</v>
      </c>
      <c r="L927" s="6">
        <f t="shared" si="421"/>
        <v>131348.5</v>
      </c>
      <c r="M927" s="6">
        <f t="shared" si="421"/>
        <v>0</v>
      </c>
      <c r="N927" s="6">
        <f t="shared" si="421"/>
        <v>131348.5</v>
      </c>
    </row>
    <row r="928" spans="1:14" ht="15.75">
      <c r="A928" s="43" t="s">
        <v>953</v>
      </c>
      <c r="B928" s="43" t="s">
        <v>855</v>
      </c>
      <c r="C928" s="43"/>
      <c r="D928" s="43"/>
      <c r="E928" s="51" t="s">
        <v>856</v>
      </c>
      <c r="F928" s="6">
        <f t="shared" ref="F928:N933" si="422">F929</f>
        <v>18.7</v>
      </c>
      <c r="G928" s="6">
        <f t="shared" si="422"/>
        <v>0</v>
      </c>
      <c r="H928" s="6">
        <f t="shared" si="422"/>
        <v>18.7</v>
      </c>
      <c r="I928" s="6">
        <f t="shared" ref="I928:I933" si="423">I929</f>
        <v>18.7</v>
      </c>
      <c r="J928" s="6">
        <f t="shared" si="422"/>
        <v>0</v>
      </c>
      <c r="K928" s="6">
        <f t="shared" si="422"/>
        <v>18.7</v>
      </c>
      <c r="L928" s="6">
        <f t="shared" ref="L928:L933" si="424">L929</f>
        <v>18.7</v>
      </c>
      <c r="M928" s="6">
        <f t="shared" si="422"/>
        <v>0</v>
      </c>
      <c r="N928" s="6">
        <f t="shared" si="422"/>
        <v>18.7</v>
      </c>
    </row>
    <row r="929" spans="1:14" ht="15.75" outlineLevel="1">
      <c r="A929" s="43" t="s">
        <v>953</v>
      </c>
      <c r="B929" s="43" t="s">
        <v>859</v>
      </c>
      <c r="C929" s="43"/>
      <c r="D929" s="43"/>
      <c r="E929" s="10" t="s">
        <v>860</v>
      </c>
      <c r="F929" s="6">
        <f t="shared" si="422"/>
        <v>18.7</v>
      </c>
      <c r="G929" s="6">
        <f t="shared" si="422"/>
        <v>0</v>
      </c>
      <c r="H929" s="6">
        <f t="shared" si="422"/>
        <v>18.7</v>
      </c>
      <c r="I929" s="6">
        <f t="shared" si="423"/>
        <v>18.7</v>
      </c>
      <c r="J929" s="6">
        <f t="shared" si="422"/>
        <v>0</v>
      </c>
      <c r="K929" s="6">
        <f t="shared" si="422"/>
        <v>18.7</v>
      </c>
      <c r="L929" s="6">
        <f t="shared" si="424"/>
        <v>18.7</v>
      </c>
      <c r="M929" s="6">
        <f t="shared" si="422"/>
        <v>0</v>
      </c>
      <c r="N929" s="6">
        <f t="shared" si="422"/>
        <v>18.7</v>
      </c>
    </row>
    <row r="930" spans="1:14" ht="31.5" outlineLevel="2">
      <c r="A930" s="43" t="s">
        <v>953</v>
      </c>
      <c r="B930" s="43" t="s">
        <v>859</v>
      </c>
      <c r="C930" s="43" t="s">
        <v>417</v>
      </c>
      <c r="D930" s="43"/>
      <c r="E930" s="10" t="s">
        <v>418</v>
      </c>
      <c r="F930" s="6">
        <f t="shared" si="422"/>
        <v>18.7</v>
      </c>
      <c r="G930" s="6">
        <f t="shared" si="422"/>
        <v>0</v>
      </c>
      <c r="H930" s="6">
        <f t="shared" si="422"/>
        <v>18.7</v>
      </c>
      <c r="I930" s="6">
        <f t="shared" si="423"/>
        <v>18.7</v>
      </c>
      <c r="J930" s="6">
        <f t="shared" si="422"/>
        <v>0</v>
      </c>
      <c r="K930" s="6">
        <f t="shared" si="422"/>
        <v>18.7</v>
      </c>
      <c r="L930" s="6">
        <f t="shared" si="424"/>
        <v>18.7</v>
      </c>
      <c r="M930" s="6">
        <f t="shared" si="422"/>
        <v>0</v>
      </c>
      <c r="N930" s="6">
        <f t="shared" si="422"/>
        <v>18.7</v>
      </c>
    </row>
    <row r="931" spans="1:14" ht="15.75" outlineLevel="3">
      <c r="A931" s="43" t="s">
        <v>953</v>
      </c>
      <c r="B931" s="43" t="s">
        <v>859</v>
      </c>
      <c r="C931" s="43" t="s">
        <v>458</v>
      </c>
      <c r="D931" s="43"/>
      <c r="E931" s="10" t="s">
        <v>459</v>
      </c>
      <c r="F931" s="6">
        <f t="shared" si="422"/>
        <v>18.7</v>
      </c>
      <c r="G931" s="6">
        <f t="shared" si="422"/>
        <v>0</v>
      </c>
      <c r="H931" s="6">
        <f t="shared" si="422"/>
        <v>18.7</v>
      </c>
      <c r="I931" s="6">
        <f t="shared" si="423"/>
        <v>18.7</v>
      </c>
      <c r="J931" s="6">
        <f t="shared" si="422"/>
        <v>0</v>
      </c>
      <c r="K931" s="6">
        <f t="shared" si="422"/>
        <v>18.7</v>
      </c>
      <c r="L931" s="6">
        <f t="shared" si="424"/>
        <v>18.7</v>
      </c>
      <c r="M931" s="6">
        <f t="shared" si="422"/>
        <v>0</v>
      </c>
      <c r="N931" s="6">
        <f t="shared" si="422"/>
        <v>18.7</v>
      </c>
    </row>
    <row r="932" spans="1:14" ht="31.5" customHeight="1" outlineLevel="4">
      <c r="A932" s="43" t="s">
        <v>953</v>
      </c>
      <c r="B932" s="43" t="s">
        <v>859</v>
      </c>
      <c r="C932" s="43" t="s">
        <v>460</v>
      </c>
      <c r="D932" s="43"/>
      <c r="E932" s="10" t="s">
        <v>461</v>
      </c>
      <c r="F932" s="6">
        <f t="shared" si="422"/>
        <v>18.7</v>
      </c>
      <c r="G932" s="6">
        <f t="shared" si="422"/>
        <v>0</v>
      </c>
      <c r="H932" s="6">
        <f t="shared" si="422"/>
        <v>18.7</v>
      </c>
      <c r="I932" s="6">
        <f t="shared" si="423"/>
        <v>18.7</v>
      </c>
      <c r="J932" s="6">
        <f t="shared" si="422"/>
        <v>0</v>
      </c>
      <c r="K932" s="6">
        <f t="shared" si="422"/>
        <v>18.7</v>
      </c>
      <c r="L932" s="6">
        <f t="shared" si="424"/>
        <v>18.7</v>
      </c>
      <c r="M932" s="6">
        <f t="shared" si="422"/>
        <v>0</v>
      </c>
      <c r="N932" s="6">
        <f t="shared" si="422"/>
        <v>18.7</v>
      </c>
    </row>
    <row r="933" spans="1:14" ht="15.75" outlineLevel="5">
      <c r="A933" s="43" t="s">
        <v>953</v>
      </c>
      <c r="B933" s="43" t="s">
        <v>859</v>
      </c>
      <c r="C933" s="43" t="s">
        <v>462</v>
      </c>
      <c r="D933" s="43"/>
      <c r="E933" s="10" t="s">
        <v>463</v>
      </c>
      <c r="F933" s="6">
        <f t="shared" si="422"/>
        <v>18.7</v>
      </c>
      <c r="G933" s="6">
        <f t="shared" si="422"/>
        <v>0</v>
      </c>
      <c r="H933" s="6">
        <f t="shared" si="422"/>
        <v>18.7</v>
      </c>
      <c r="I933" s="6">
        <f t="shared" si="423"/>
        <v>18.7</v>
      </c>
      <c r="J933" s="6">
        <f t="shared" si="422"/>
        <v>0</v>
      </c>
      <c r="K933" s="6">
        <f t="shared" si="422"/>
        <v>18.7</v>
      </c>
      <c r="L933" s="6">
        <f t="shared" si="424"/>
        <v>18.7</v>
      </c>
      <c r="M933" s="6">
        <f t="shared" si="422"/>
        <v>0</v>
      </c>
      <c r="N933" s="6">
        <f t="shared" si="422"/>
        <v>18.7</v>
      </c>
    </row>
    <row r="934" spans="1:14" ht="15.75" outlineLevel="7">
      <c r="A934" s="44" t="s">
        <v>953</v>
      </c>
      <c r="B934" s="44" t="s">
        <v>859</v>
      </c>
      <c r="C934" s="44" t="s">
        <v>462</v>
      </c>
      <c r="D934" s="44" t="s">
        <v>394</v>
      </c>
      <c r="E934" s="11" t="s">
        <v>395</v>
      </c>
      <c r="F934" s="7">
        <v>18.7</v>
      </c>
      <c r="G934" s="7"/>
      <c r="H934" s="7">
        <f>SUM(F934:G934)</f>
        <v>18.7</v>
      </c>
      <c r="I934" s="7">
        <v>18.7</v>
      </c>
      <c r="J934" s="7"/>
      <c r="K934" s="7">
        <f>SUM(I934:J934)</f>
        <v>18.7</v>
      </c>
      <c r="L934" s="7">
        <v>18.7</v>
      </c>
      <c r="M934" s="7"/>
      <c r="N934" s="7">
        <f>SUM(L934:M934)</f>
        <v>18.7</v>
      </c>
    </row>
    <row r="935" spans="1:14" ht="15.75" outlineLevel="7">
      <c r="A935" s="43" t="s">
        <v>953</v>
      </c>
      <c r="B935" s="43" t="s">
        <v>861</v>
      </c>
      <c r="C935" s="44"/>
      <c r="D935" s="44"/>
      <c r="E935" s="51" t="s">
        <v>862</v>
      </c>
      <c r="F935" s="6">
        <f t="shared" ref="F935:N935" si="425">F936+F942+F953</f>
        <v>117288.4</v>
      </c>
      <c r="G935" s="6">
        <f t="shared" si="425"/>
        <v>7500</v>
      </c>
      <c r="H935" s="6">
        <f t="shared" si="425"/>
        <v>124788.4</v>
      </c>
      <c r="I935" s="6">
        <f t="shared" si="425"/>
        <v>117181.4</v>
      </c>
      <c r="J935" s="6">
        <f t="shared" si="425"/>
        <v>0</v>
      </c>
      <c r="K935" s="6">
        <f t="shared" si="425"/>
        <v>117181.4</v>
      </c>
      <c r="L935" s="6">
        <f t="shared" si="425"/>
        <v>117181.4</v>
      </c>
      <c r="M935" s="6">
        <f t="shared" si="425"/>
        <v>0</v>
      </c>
      <c r="N935" s="6">
        <f t="shared" si="425"/>
        <v>117181.4</v>
      </c>
    </row>
    <row r="936" spans="1:14" ht="15.75" outlineLevel="1">
      <c r="A936" s="43" t="s">
        <v>953</v>
      </c>
      <c r="B936" s="43" t="s">
        <v>946</v>
      </c>
      <c r="C936" s="43"/>
      <c r="D936" s="43"/>
      <c r="E936" s="10" t="s">
        <v>947</v>
      </c>
      <c r="F936" s="6">
        <f t="shared" ref="F936:N940" si="426">F937</f>
        <v>116641.2</v>
      </c>
      <c r="G936" s="6">
        <f t="shared" si="426"/>
        <v>7500</v>
      </c>
      <c r="H936" s="6">
        <f t="shared" si="426"/>
        <v>124141.2</v>
      </c>
      <c r="I936" s="6">
        <f>I937</f>
        <v>116534.2</v>
      </c>
      <c r="J936" s="6">
        <f t="shared" si="426"/>
        <v>0</v>
      </c>
      <c r="K936" s="6">
        <f t="shared" si="426"/>
        <v>116534.2</v>
      </c>
      <c r="L936" s="6">
        <f>L937</f>
        <v>116534.2</v>
      </c>
      <c r="M936" s="6">
        <f t="shared" si="426"/>
        <v>0</v>
      </c>
      <c r="N936" s="6">
        <f t="shared" si="426"/>
        <v>116534.2</v>
      </c>
    </row>
    <row r="937" spans="1:14" ht="22.5" customHeight="1" outlineLevel="2">
      <c r="A937" s="43" t="s">
        <v>953</v>
      </c>
      <c r="B937" s="43" t="s">
        <v>946</v>
      </c>
      <c r="C937" s="43" t="s">
        <v>647</v>
      </c>
      <c r="D937" s="43"/>
      <c r="E937" s="10" t="s">
        <v>648</v>
      </c>
      <c r="F937" s="6">
        <f t="shared" ref="F937:N937" si="427">F938</f>
        <v>116641.2</v>
      </c>
      <c r="G937" s="6">
        <f t="shared" si="427"/>
        <v>7500</v>
      </c>
      <c r="H937" s="6">
        <f t="shared" si="427"/>
        <v>124141.2</v>
      </c>
      <c r="I937" s="6">
        <f t="shared" si="427"/>
        <v>116534.2</v>
      </c>
      <c r="J937" s="6">
        <f t="shared" si="427"/>
        <v>0</v>
      </c>
      <c r="K937" s="6">
        <f t="shared" si="427"/>
        <v>116534.2</v>
      </c>
      <c r="L937" s="6">
        <f t="shared" si="427"/>
        <v>116534.2</v>
      </c>
      <c r="M937" s="6">
        <f t="shared" si="427"/>
        <v>0</v>
      </c>
      <c r="N937" s="6">
        <f t="shared" si="427"/>
        <v>116534.2</v>
      </c>
    </row>
    <row r="938" spans="1:14" ht="31.5" outlineLevel="3">
      <c r="A938" s="43" t="s">
        <v>953</v>
      </c>
      <c r="B938" s="43" t="s">
        <v>946</v>
      </c>
      <c r="C938" s="43" t="s">
        <v>765</v>
      </c>
      <c r="D938" s="43"/>
      <c r="E938" s="10" t="s">
        <v>766</v>
      </c>
      <c r="F938" s="6">
        <f t="shared" si="426"/>
        <v>116641.2</v>
      </c>
      <c r="G938" s="6">
        <f t="shared" si="426"/>
        <v>7500</v>
      </c>
      <c r="H938" s="6">
        <f t="shared" si="426"/>
        <v>124141.2</v>
      </c>
      <c r="I938" s="6">
        <f>I939</f>
        <v>116534.2</v>
      </c>
      <c r="J938" s="6">
        <f t="shared" si="426"/>
        <v>0</v>
      </c>
      <c r="K938" s="6">
        <f t="shared" si="426"/>
        <v>116534.2</v>
      </c>
      <c r="L938" s="6">
        <f>L939</f>
        <v>116534.2</v>
      </c>
      <c r="M938" s="6">
        <f t="shared" si="426"/>
        <v>0</v>
      </c>
      <c r="N938" s="6">
        <f t="shared" si="426"/>
        <v>116534.2</v>
      </c>
    </row>
    <row r="939" spans="1:14" ht="31.5" outlineLevel="4">
      <c r="A939" s="43" t="s">
        <v>953</v>
      </c>
      <c r="B939" s="43" t="s">
        <v>946</v>
      </c>
      <c r="C939" s="43" t="s">
        <v>767</v>
      </c>
      <c r="D939" s="43"/>
      <c r="E939" s="10" t="s">
        <v>422</v>
      </c>
      <c r="F939" s="6">
        <f t="shared" si="426"/>
        <v>116641.2</v>
      </c>
      <c r="G939" s="6">
        <f t="shared" si="426"/>
        <v>7500</v>
      </c>
      <c r="H939" s="6">
        <f t="shared" si="426"/>
        <v>124141.2</v>
      </c>
      <c r="I939" s="6">
        <f>I940</f>
        <v>116534.2</v>
      </c>
      <c r="J939" s="6">
        <f t="shared" si="426"/>
        <v>0</v>
      </c>
      <c r="K939" s="6">
        <f t="shared" si="426"/>
        <v>116534.2</v>
      </c>
      <c r="L939" s="6">
        <f>L940</f>
        <v>116534.2</v>
      </c>
      <c r="M939" s="6">
        <f t="shared" si="426"/>
        <v>0</v>
      </c>
      <c r="N939" s="6">
        <f t="shared" si="426"/>
        <v>116534.2</v>
      </c>
    </row>
    <row r="940" spans="1:14" ht="29.25" customHeight="1" outlineLevel="5">
      <c r="A940" s="43" t="s">
        <v>953</v>
      </c>
      <c r="B940" s="43" t="s">
        <v>946</v>
      </c>
      <c r="C940" s="163" t="s">
        <v>768</v>
      </c>
      <c r="D940" s="163"/>
      <c r="E940" s="164" t="s">
        <v>799</v>
      </c>
      <c r="F940" s="6">
        <f t="shared" si="426"/>
        <v>116641.2</v>
      </c>
      <c r="G940" s="171">
        <f t="shared" si="426"/>
        <v>7500</v>
      </c>
      <c r="H940" s="171">
        <f t="shared" si="426"/>
        <v>124141.2</v>
      </c>
      <c r="I940" s="6">
        <f>I941</f>
        <v>116534.2</v>
      </c>
      <c r="J940" s="6">
        <f t="shared" si="426"/>
        <v>0</v>
      </c>
      <c r="K940" s="6">
        <f t="shared" si="426"/>
        <v>116534.2</v>
      </c>
      <c r="L940" s="6">
        <f>L941</f>
        <v>116534.2</v>
      </c>
      <c r="M940" s="6">
        <f t="shared" si="426"/>
        <v>0</v>
      </c>
      <c r="N940" s="6">
        <f t="shared" si="426"/>
        <v>116534.2</v>
      </c>
    </row>
    <row r="941" spans="1:14" ht="31.5" outlineLevel="7">
      <c r="A941" s="44" t="s">
        <v>953</v>
      </c>
      <c r="B941" s="44" t="s">
        <v>946</v>
      </c>
      <c r="C941" s="44" t="s">
        <v>768</v>
      </c>
      <c r="D941" s="44" t="s">
        <v>452</v>
      </c>
      <c r="E941" s="11" t="s">
        <v>453</v>
      </c>
      <c r="F941" s="7">
        <v>116641.2</v>
      </c>
      <c r="G941" s="162">
        <v>7500</v>
      </c>
      <c r="H941" s="162">
        <f>SUM(F941:G941)</f>
        <v>124141.2</v>
      </c>
      <c r="I941" s="7">
        <v>116534.2</v>
      </c>
      <c r="J941" s="7"/>
      <c r="K941" s="7">
        <f>SUM(I941:J941)</f>
        <v>116534.2</v>
      </c>
      <c r="L941" s="7">
        <v>116534.2</v>
      </c>
      <c r="M941" s="7"/>
      <c r="N941" s="7">
        <f>SUM(L941:M941)</f>
        <v>116534.2</v>
      </c>
    </row>
    <row r="942" spans="1:14" ht="15.75" outlineLevel="1">
      <c r="A942" s="43" t="s">
        <v>953</v>
      </c>
      <c r="B942" s="43" t="s">
        <v>863</v>
      </c>
      <c r="C942" s="43"/>
      <c r="D942" s="43"/>
      <c r="E942" s="10" t="s">
        <v>864</v>
      </c>
      <c r="F942" s="6">
        <f t="shared" ref="F942:N942" si="428">F943+F948</f>
        <v>109</v>
      </c>
      <c r="G942" s="6">
        <f t="shared" si="428"/>
        <v>0</v>
      </c>
      <c r="H942" s="6">
        <f t="shared" si="428"/>
        <v>109</v>
      </c>
      <c r="I942" s="6">
        <f t="shared" si="428"/>
        <v>109</v>
      </c>
      <c r="J942" s="6">
        <f t="shared" si="428"/>
        <v>0</v>
      </c>
      <c r="K942" s="6">
        <f t="shared" si="428"/>
        <v>109</v>
      </c>
      <c r="L942" s="6">
        <f t="shared" si="428"/>
        <v>109</v>
      </c>
      <c r="M942" s="6">
        <f t="shared" si="428"/>
        <v>0</v>
      </c>
      <c r="N942" s="6">
        <f t="shared" si="428"/>
        <v>109</v>
      </c>
    </row>
    <row r="943" spans="1:14" ht="21.75" customHeight="1" outlineLevel="1">
      <c r="A943" s="43" t="s">
        <v>953</v>
      </c>
      <c r="B943" s="43" t="s">
        <v>863</v>
      </c>
      <c r="C943" s="43" t="s">
        <v>647</v>
      </c>
      <c r="D943" s="43"/>
      <c r="E943" s="10" t="s">
        <v>648</v>
      </c>
      <c r="F943" s="6">
        <f>F944</f>
        <v>91</v>
      </c>
      <c r="G943" s="6">
        <f t="shared" ref="G943:H946" si="429">G944</f>
        <v>0</v>
      </c>
      <c r="H943" s="6">
        <f t="shared" si="429"/>
        <v>91</v>
      </c>
      <c r="I943" s="6">
        <f t="shared" ref="I943:L946" si="430">I944</f>
        <v>91</v>
      </c>
      <c r="J943" s="6">
        <f t="shared" ref="J943:K946" si="431">J944</f>
        <v>0</v>
      </c>
      <c r="K943" s="6">
        <f t="shared" si="431"/>
        <v>91</v>
      </c>
      <c r="L943" s="6">
        <f t="shared" si="430"/>
        <v>91</v>
      </c>
      <c r="M943" s="6">
        <f t="shared" ref="M943:N946" si="432">M944</f>
        <v>0</v>
      </c>
      <c r="N943" s="6">
        <f t="shared" si="432"/>
        <v>91</v>
      </c>
    </row>
    <row r="944" spans="1:14" ht="31.5" outlineLevel="1">
      <c r="A944" s="43" t="s">
        <v>953</v>
      </c>
      <c r="B944" s="43" t="s">
        <v>863</v>
      </c>
      <c r="C944" s="43" t="s">
        <v>765</v>
      </c>
      <c r="D944" s="43"/>
      <c r="E944" s="10" t="s">
        <v>766</v>
      </c>
      <c r="F944" s="6">
        <f>F945</f>
        <v>91</v>
      </c>
      <c r="G944" s="6">
        <f t="shared" si="429"/>
        <v>0</v>
      </c>
      <c r="H944" s="6">
        <f t="shared" si="429"/>
        <v>91</v>
      </c>
      <c r="I944" s="6">
        <f t="shared" si="430"/>
        <v>91</v>
      </c>
      <c r="J944" s="6">
        <f t="shared" si="431"/>
        <v>0</v>
      </c>
      <c r="K944" s="6">
        <f t="shared" si="431"/>
        <v>91</v>
      </c>
      <c r="L944" s="6">
        <f t="shared" si="430"/>
        <v>91</v>
      </c>
      <c r="M944" s="6">
        <f t="shared" si="432"/>
        <v>0</v>
      </c>
      <c r="N944" s="6">
        <f t="shared" si="432"/>
        <v>91</v>
      </c>
    </row>
    <row r="945" spans="1:14" ht="31.5" outlineLevel="1">
      <c r="A945" s="43" t="s">
        <v>953</v>
      </c>
      <c r="B945" s="43" t="s">
        <v>863</v>
      </c>
      <c r="C945" s="43" t="s">
        <v>767</v>
      </c>
      <c r="D945" s="43"/>
      <c r="E945" s="10" t="s">
        <v>422</v>
      </c>
      <c r="F945" s="6">
        <f>F946</f>
        <v>91</v>
      </c>
      <c r="G945" s="6">
        <f t="shared" si="429"/>
        <v>0</v>
      </c>
      <c r="H945" s="6">
        <f t="shared" si="429"/>
        <v>91</v>
      </c>
      <c r="I945" s="6">
        <f t="shared" si="430"/>
        <v>91</v>
      </c>
      <c r="J945" s="6">
        <f t="shared" si="431"/>
        <v>0</v>
      </c>
      <c r="K945" s="6">
        <f t="shared" si="431"/>
        <v>91</v>
      </c>
      <c r="L945" s="6">
        <f t="shared" si="430"/>
        <v>91</v>
      </c>
      <c r="M945" s="6">
        <f t="shared" si="432"/>
        <v>0</v>
      </c>
      <c r="N945" s="6">
        <f t="shared" si="432"/>
        <v>91</v>
      </c>
    </row>
    <row r="946" spans="1:14" ht="31.5" outlineLevel="1">
      <c r="A946" s="43" t="s">
        <v>953</v>
      </c>
      <c r="B946" s="43" t="s">
        <v>863</v>
      </c>
      <c r="C946" s="43" t="s">
        <v>768</v>
      </c>
      <c r="D946" s="43"/>
      <c r="E946" s="10" t="s">
        <v>799</v>
      </c>
      <c r="F946" s="6">
        <f>F947</f>
        <v>91</v>
      </c>
      <c r="G946" s="6">
        <f t="shared" si="429"/>
        <v>0</v>
      </c>
      <c r="H946" s="6">
        <f t="shared" si="429"/>
        <v>91</v>
      </c>
      <c r="I946" s="6">
        <f t="shared" si="430"/>
        <v>91</v>
      </c>
      <c r="J946" s="6">
        <f t="shared" si="431"/>
        <v>0</v>
      </c>
      <c r="K946" s="6">
        <f t="shared" si="431"/>
        <v>91</v>
      </c>
      <c r="L946" s="6">
        <f t="shared" si="430"/>
        <v>91</v>
      </c>
      <c r="M946" s="6">
        <f t="shared" si="432"/>
        <v>0</v>
      </c>
      <c r="N946" s="6">
        <f t="shared" si="432"/>
        <v>91</v>
      </c>
    </row>
    <row r="947" spans="1:14" ht="31.5" outlineLevel="1">
      <c r="A947" s="44" t="s">
        <v>953</v>
      </c>
      <c r="B947" s="44" t="s">
        <v>863</v>
      </c>
      <c r="C947" s="44" t="s">
        <v>768</v>
      </c>
      <c r="D947" s="44" t="s">
        <v>452</v>
      </c>
      <c r="E947" s="11" t="s">
        <v>453</v>
      </c>
      <c r="F947" s="7">
        <v>91</v>
      </c>
      <c r="G947" s="7"/>
      <c r="H947" s="7">
        <f>SUM(F947:G947)</f>
        <v>91</v>
      </c>
      <c r="I947" s="7">
        <v>91</v>
      </c>
      <c r="J947" s="7"/>
      <c r="K947" s="7">
        <f>SUM(I947:J947)</f>
        <v>91</v>
      </c>
      <c r="L947" s="7">
        <v>91</v>
      </c>
      <c r="M947" s="7"/>
      <c r="N947" s="7">
        <f>SUM(L947:M947)</f>
        <v>91</v>
      </c>
    </row>
    <row r="948" spans="1:14" ht="31.5" outlineLevel="2">
      <c r="A948" s="43" t="s">
        <v>953</v>
      </c>
      <c r="B948" s="43" t="s">
        <v>863</v>
      </c>
      <c r="C948" s="43" t="s">
        <v>417</v>
      </c>
      <c r="D948" s="43"/>
      <c r="E948" s="10" t="s">
        <v>418</v>
      </c>
      <c r="F948" s="6">
        <f t="shared" ref="F948:N951" si="433">F949</f>
        <v>18</v>
      </c>
      <c r="G948" s="6">
        <f t="shared" si="433"/>
        <v>0</v>
      </c>
      <c r="H948" s="6">
        <f t="shared" si="433"/>
        <v>18</v>
      </c>
      <c r="I948" s="6">
        <f t="shared" si="433"/>
        <v>18</v>
      </c>
      <c r="J948" s="6">
        <f t="shared" si="433"/>
        <v>0</v>
      </c>
      <c r="K948" s="6">
        <f t="shared" si="433"/>
        <v>18</v>
      </c>
      <c r="L948" s="6">
        <f>L949</f>
        <v>18</v>
      </c>
      <c r="M948" s="6">
        <f t="shared" si="433"/>
        <v>0</v>
      </c>
      <c r="N948" s="6">
        <f t="shared" si="433"/>
        <v>18</v>
      </c>
    </row>
    <row r="949" spans="1:14" ht="15.75" outlineLevel="3">
      <c r="A949" s="43" t="s">
        <v>953</v>
      </c>
      <c r="B949" s="43" t="s">
        <v>863</v>
      </c>
      <c r="C949" s="43" t="s">
        <v>458</v>
      </c>
      <c r="D949" s="43"/>
      <c r="E949" s="10" t="s">
        <v>459</v>
      </c>
      <c r="F949" s="6">
        <f t="shared" si="433"/>
        <v>18</v>
      </c>
      <c r="G949" s="6">
        <f t="shared" si="433"/>
        <v>0</v>
      </c>
      <c r="H949" s="6">
        <f t="shared" si="433"/>
        <v>18</v>
      </c>
      <c r="I949" s="6">
        <f t="shared" si="433"/>
        <v>18</v>
      </c>
      <c r="J949" s="6">
        <f t="shared" si="433"/>
        <v>0</v>
      </c>
      <c r="K949" s="6">
        <f t="shared" si="433"/>
        <v>18</v>
      </c>
      <c r="L949" s="6">
        <f>L950</f>
        <v>18</v>
      </c>
      <c r="M949" s="6">
        <f t="shared" si="433"/>
        <v>0</v>
      </c>
      <c r="N949" s="6">
        <f t="shared" si="433"/>
        <v>18</v>
      </c>
    </row>
    <row r="950" spans="1:14" ht="30" customHeight="1" outlineLevel="4">
      <c r="A950" s="43" t="s">
        <v>953</v>
      </c>
      <c r="B950" s="43" t="s">
        <v>863</v>
      </c>
      <c r="C950" s="43" t="s">
        <v>460</v>
      </c>
      <c r="D950" s="43"/>
      <c r="E950" s="10" t="s">
        <v>461</v>
      </c>
      <c r="F950" s="6">
        <f t="shared" si="433"/>
        <v>18</v>
      </c>
      <c r="G950" s="6">
        <f t="shared" si="433"/>
        <v>0</v>
      </c>
      <c r="H950" s="6">
        <f t="shared" si="433"/>
        <v>18</v>
      </c>
      <c r="I950" s="6">
        <f t="shared" si="433"/>
        <v>18</v>
      </c>
      <c r="J950" s="6">
        <f t="shared" si="433"/>
        <v>0</v>
      </c>
      <c r="K950" s="6">
        <f t="shared" si="433"/>
        <v>18</v>
      </c>
      <c r="L950" s="6">
        <f>L951</f>
        <v>18</v>
      </c>
      <c r="M950" s="6">
        <f t="shared" si="433"/>
        <v>0</v>
      </c>
      <c r="N950" s="6">
        <f t="shared" si="433"/>
        <v>18</v>
      </c>
    </row>
    <row r="951" spans="1:14" ht="15.75" outlineLevel="5">
      <c r="A951" s="43" t="s">
        <v>953</v>
      </c>
      <c r="B951" s="43" t="s">
        <v>863</v>
      </c>
      <c r="C951" s="43" t="s">
        <v>462</v>
      </c>
      <c r="D951" s="43"/>
      <c r="E951" s="10" t="s">
        <v>463</v>
      </c>
      <c r="F951" s="6">
        <f t="shared" si="433"/>
        <v>18</v>
      </c>
      <c r="G951" s="6">
        <f t="shared" si="433"/>
        <v>0</v>
      </c>
      <c r="H951" s="6">
        <f t="shared" si="433"/>
        <v>18</v>
      </c>
      <c r="I951" s="6">
        <f t="shared" si="433"/>
        <v>18</v>
      </c>
      <c r="J951" s="6">
        <f t="shared" si="433"/>
        <v>0</v>
      </c>
      <c r="K951" s="6">
        <f t="shared" si="433"/>
        <v>18</v>
      </c>
      <c r="L951" s="6">
        <f>L952</f>
        <v>18</v>
      </c>
      <c r="M951" s="6">
        <f t="shared" si="433"/>
        <v>0</v>
      </c>
      <c r="N951" s="6">
        <f t="shared" si="433"/>
        <v>18</v>
      </c>
    </row>
    <row r="952" spans="1:14" ht="15.75" outlineLevel="7">
      <c r="A952" s="44" t="s">
        <v>953</v>
      </c>
      <c r="B952" s="44" t="s">
        <v>863</v>
      </c>
      <c r="C952" s="44" t="s">
        <v>462</v>
      </c>
      <c r="D952" s="44" t="s">
        <v>394</v>
      </c>
      <c r="E952" s="11" t="s">
        <v>395</v>
      </c>
      <c r="F952" s="7">
        <v>18</v>
      </c>
      <c r="G952" s="7"/>
      <c r="H952" s="7">
        <f>SUM(F952:G952)</f>
        <v>18</v>
      </c>
      <c r="I952" s="7">
        <v>18</v>
      </c>
      <c r="J952" s="7"/>
      <c r="K952" s="7">
        <f>SUM(I952:J952)</f>
        <v>18</v>
      </c>
      <c r="L952" s="7">
        <v>18</v>
      </c>
      <c r="M952" s="7"/>
      <c r="N952" s="7">
        <f>SUM(L952:M952)</f>
        <v>18</v>
      </c>
    </row>
    <row r="953" spans="1:14" ht="15.75" outlineLevel="1">
      <c r="A953" s="43" t="s">
        <v>953</v>
      </c>
      <c r="B953" s="43" t="s">
        <v>917</v>
      </c>
      <c r="C953" s="43"/>
      <c r="D953" s="43"/>
      <c r="E953" s="10" t="s">
        <v>918</v>
      </c>
      <c r="F953" s="6">
        <f t="shared" ref="F953:N957" si="434">F954</f>
        <v>538.20000000000005</v>
      </c>
      <c r="G953" s="6">
        <f t="shared" si="434"/>
        <v>0</v>
      </c>
      <c r="H953" s="6">
        <f t="shared" si="434"/>
        <v>538.20000000000005</v>
      </c>
      <c r="I953" s="6">
        <f>I954</f>
        <v>538.20000000000005</v>
      </c>
      <c r="J953" s="6">
        <f t="shared" si="434"/>
        <v>0</v>
      </c>
      <c r="K953" s="6">
        <f t="shared" si="434"/>
        <v>538.20000000000005</v>
      </c>
      <c r="L953" s="6">
        <f>L954</f>
        <v>538.20000000000005</v>
      </c>
      <c r="M953" s="6">
        <f t="shared" si="434"/>
        <v>0</v>
      </c>
      <c r="N953" s="6">
        <f t="shared" si="434"/>
        <v>538.20000000000005</v>
      </c>
    </row>
    <row r="954" spans="1:14" ht="20.25" customHeight="1" outlineLevel="2">
      <c r="A954" s="43" t="s">
        <v>953</v>
      </c>
      <c r="B954" s="43" t="s">
        <v>917</v>
      </c>
      <c r="C954" s="43" t="s">
        <v>647</v>
      </c>
      <c r="D954" s="43"/>
      <c r="E954" s="10" t="s">
        <v>648</v>
      </c>
      <c r="F954" s="6">
        <f t="shared" si="434"/>
        <v>538.20000000000005</v>
      </c>
      <c r="G954" s="6">
        <f t="shared" si="434"/>
        <v>0</v>
      </c>
      <c r="H954" s="6">
        <f t="shared" si="434"/>
        <v>538.20000000000005</v>
      </c>
      <c r="I954" s="6">
        <f>I955</f>
        <v>538.20000000000005</v>
      </c>
      <c r="J954" s="6">
        <f t="shared" si="434"/>
        <v>0</v>
      </c>
      <c r="K954" s="6">
        <f t="shared" si="434"/>
        <v>538.20000000000005</v>
      </c>
      <c r="L954" s="6">
        <f>L955</f>
        <v>538.20000000000005</v>
      </c>
      <c r="M954" s="6">
        <f t="shared" si="434"/>
        <v>0</v>
      </c>
      <c r="N954" s="6">
        <f t="shared" si="434"/>
        <v>538.20000000000005</v>
      </c>
    </row>
    <row r="955" spans="1:14" ht="31.5" outlineLevel="3">
      <c r="A955" s="43" t="s">
        <v>953</v>
      </c>
      <c r="B955" s="43" t="s">
        <v>917</v>
      </c>
      <c r="C955" s="43" t="s">
        <v>765</v>
      </c>
      <c r="D955" s="43"/>
      <c r="E955" s="10" t="s">
        <v>766</v>
      </c>
      <c r="F955" s="6">
        <f t="shared" si="434"/>
        <v>538.20000000000005</v>
      </c>
      <c r="G955" s="6">
        <f t="shared" si="434"/>
        <v>0</v>
      </c>
      <c r="H955" s="6">
        <f t="shared" si="434"/>
        <v>538.20000000000005</v>
      </c>
      <c r="I955" s="6">
        <f>I956</f>
        <v>538.20000000000005</v>
      </c>
      <c r="J955" s="6">
        <f t="shared" si="434"/>
        <v>0</v>
      </c>
      <c r="K955" s="6">
        <f t="shared" si="434"/>
        <v>538.20000000000005</v>
      </c>
      <c r="L955" s="6">
        <f>L956</f>
        <v>538.20000000000005</v>
      </c>
      <c r="M955" s="6">
        <f t="shared" si="434"/>
        <v>0</v>
      </c>
      <c r="N955" s="6">
        <f t="shared" si="434"/>
        <v>538.20000000000005</v>
      </c>
    </row>
    <row r="956" spans="1:14" ht="31.5" outlineLevel="4">
      <c r="A956" s="43" t="s">
        <v>953</v>
      </c>
      <c r="B956" s="43" t="s">
        <v>917</v>
      </c>
      <c r="C956" s="43" t="s">
        <v>767</v>
      </c>
      <c r="D956" s="43"/>
      <c r="E956" s="10" t="s">
        <v>422</v>
      </c>
      <c r="F956" s="6">
        <f t="shared" si="434"/>
        <v>538.20000000000005</v>
      </c>
      <c r="G956" s="6">
        <f t="shared" si="434"/>
        <v>0</v>
      </c>
      <c r="H956" s="6">
        <f t="shared" si="434"/>
        <v>538.20000000000005</v>
      </c>
      <c r="I956" s="6">
        <f>I957</f>
        <v>538.20000000000005</v>
      </c>
      <c r="J956" s="6">
        <f t="shared" si="434"/>
        <v>0</v>
      </c>
      <c r="K956" s="6">
        <f t="shared" si="434"/>
        <v>538.20000000000005</v>
      </c>
      <c r="L956" s="6">
        <f>L957</f>
        <v>538.20000000000005</v>
      </c>
      <c r="M956" s="6">
        <f t="shared" si="434"/>
        <v>0</v>
      </c>
      <c r="N956" s="6">
        <f t="shared" si="434"/>
        <v>538.20000000000005</v>
      </c>
    </row>
    <row r="957" spans="1:14" ht="15.75" outlineLevel="5">
      <c r="A957" s="43" t="s">
        <v>953</v>
      </c>
      <c r="B957" s="43" t="s">
        <v>917</v>
      </c>
      <c r="C957" s="43" t="s">
        <v>769</v>
      </c>
      <c r="D957" s="43"/>
      <c r="E957" s="10" t="s">
        <v>770</v>
      </c>
      <c r="F957" s="6">
        <f t="shared" si="434"/>
        <v>538.20000000000005</v>
      </c>
      <c r="G957" s="6">
        <f t="shared" si="434"/>
        <v>0</v>
      </c>
      <c r="H957" s="6">
        <f t="shared" si="434"/>
        <v>538.20000000000005</v>
      </c>
      <c r="I957" s="6">
        <f>I958</f>
        <v>538.20000000000005</v>
      </c>
      <c r="J957" s="6">
        <f t="shared" si="434"/>
        <v>0</v>
      </c>
      <c r="K957" s="6">
        <f t="shared" si="434"/>
        <v>538.20000000000005</v>
      </c>
      <c r="L957" s="6">
        <f>L958</f>
        <v>538.20000000000005</v>
      </c>
      <c r="M957" s="6">
        <f t="shared" si="434"/>
        <v>0</v>
      </c>
      <c r="N957" s="6">
        <f t="shared" si="434"/>
        <v>538.20000000000005</v>
      </c>
    </row>
    <row r="958" spans="1:14" ht="31.5" outlineLevel="7">
      <c r="A958" s="44" t="s">
        <v>953</v>
      </c>
      <c r="B958" s="44" t="s">
        <v>917</v>
      </c>
      <c r="C958" s="44" t="s">
        <v>769</v>
      </c>
      <c r="D958" s="44" t="s">
        <v>452</v>
      </c>
      <c r="E958" s="11" t="s">
        <v>453</v>
      </c>
      <c r="F958" s="7">
        <v>538.20000000000005</v>
      </c>
      <c r="G958" s="7"/>
      <c r="H958" s="7">
        <f>SUM(F958:G958)</f>
        <v>538.20000000000005</v>
      </c>
      <c r="I958" s="7">
        <v>538.20000000000005</v>
      </c>
      <c r="J958" s="7"/>
      <c r="K958" s="7">
        <f>SUM(I958:J958)</f>
        <v>538.20000000000005</v>
      </c>
      <c r="L958" s="7">
        <v>538.20000000000005</v>
      </c>
      <c r="M958" s="7"/>
      <c r="N958" s="7">
        <f>SUM(L958:M958)</f>
        <v>538.20000000000005</v>
      </c>
    </row>
    <row r="959" spans="1:14" ht="15.75" outlineLevel="7">
      <c r="A959" s="43" t="s">
        <v>953</v>
      </c>
      <c r="B959" s="43" t="s">
        <v>923</v>
      </c>
      <c r="C959" s="44"/>
      <c r="D959" s="44"/>
      <c r="E959" s="53" t="s">
        <v>924</v>
      </c>
      <c r="F959" s="6">
        <f t="shared" ref="F959:N964" si="435">F960</f>
        <v>780</v>
      </c>
      <c r="G959" s="6">
        <f t="shared" si="435"/>
        <v>0</v>
      </c>
      <c r="H959" s="6">
        <f t="shared" si="435"/>
        <v>780</v>
      </c>
      <c r="I959" s="6">
        <f t="shared" ref="I959:I964" si="436">I960</f>
        <v>780</v>
      </c>
      <c r="J959" s="6">
        <f t="shared" si="435"/>
        <v>0</v>
      </c>
      <c r="K959" s="6">
        <f t="shared" si="435"/>
        <v>780</v>
      </c>
      <c r="L959" s="6">
        <f t="shared" ref="L959:L964" si="437">L960</f>
        <v>780</v>
      </c>
      <c r="M959" s="6">
        <f t="shared" si="435"/>
        <v>0</v>
      </c>
      <c r="N959" s="6">
        <f t="shared" si="435"/>
        <v>780</v>
      </c>
    </row>
    <row r="960" spans="1:14" ht="15.75" outlineLevel="1">
      <c r="A960" s="43" t="s">
        <v>953</v>
      </c>
      <c r="B960" s="43" t="s">
        <v>931</v>
      </c>
      <c r="C960" s="43"/>
      <c r="D960" s="43"/>
      <c r="E960" s="10" t="s">
        <v>932</v>
      </c>
      <c r="F960" s="6">
        <f t="shared" si="435"/>
        <v>780</v>
      </c>
      <c r="G960" s="6">
        <f t="shared" si="435"/>
        <v>0</v>
      </c>
      <c r="H960" s="6">
        <f t="shared" si="435"/>
        <v>780</v>
      </c>
      <c r="I960" s="6">
        <f t="shared" si="436"/>
        <v>780</v>
      </c>
      <c r="J960" s="6">
        <f t="shared" si="435"/>
        <v>0</v>
      </c>
      <c r="K960" s="6">
        <f t="shared" si="435"/>
        <v>780</v>
      </c>
      <c r="L960" s="6">
        <f t="shared" si="437"/>
        <v>780</v>
      </c>
      <c r="M960" s="6">
        <f t="shared" si="435"/>
        <v>0</v>
      </c>
      <c r="N960" s="6">
        <f t="shared" si="435"/>
        <v>780</v>
      </c>
    </row>
    <row r="961" spans="1:14" ht="17.25" customHeight="1" outlineLevel="2">
      <c r="A961" s="43" t="s">
        <v>953</v>
      </c>
      <c r="B961" s="43" t="s">
        <v>931</v>
      </c>
      <c r="C961" s="43" t="s">
        <v>647</v>
      </c>
      <c r="D961" s="43"/>
      <c r="E961" s="10" t="s">
        <v>648</v>
      </c>
      <c r="F961" s="6">
        <f t="shared" si="435"/>
        <v>780</v>
      </c>
      <c r="G961" s="6">
        <f t="shared" si="435"/>
        <v>0</v>
      </c>
      <c r="H961" s="6">
        <f t="shared" si="435"/>
        <v>780</v>
      </c>
      <c r="I961" s="6">
        <f t="shared" si="436"/>
        <v>780</v>
      </c>
      <c r="J961" s="6">
        <f t="shared" si="435"/>
        <v>0</v>
      </c>
      <c r="K961" s="6">
        <f t="shared" si="435"/>
        <v>780</v>
      </c>
      <c r="L961" s="6">
        <f t="shared" si="437"/>
        <v>780</v>
      </c>
      <c r="M961" s="6">
        <f t="shared" si="435"/>
        <v>0</v>
      </c>
      <c r="N961" s="6">
        <f t="shared" si="435"/>
        <v>780</v>
      </c>
    </row>
    <row r="962" spans="1:14" ht="15.75" outlineLevel="3">
      <c r="A962" s="43" t="s">
        <v>953</v>
      </c>
      <c r="B962" s="43" t="s">
        <v>931</v>
      </c>
      <c r="C962" s="43" t="s">
        <v>649</v>
      </c>
      <c r="D962" s="43"/>
      <c r="E962" s="10" t="s">
        <v>650</v>
      </c>
      <c r="F962" s="6">
        <f t="shared" si="435"/>
        <v>780</v>
      </c>
      <c r="G962" s="6">
        <f t="shared" si="435"/>
        <v>0</v>
      </c>
      <c r="H962" s="6">
        <f t="shared" si="435"/>
        <v>780</v>
      </c>
      <c r="I962" s="6">
        <f t="shared" si="436"/>
        <v>780</v>
      </c>
      <c r="J962" s="6">
        <f t="shared" si="435"/>
        <v>0</v>
      </c>
      <c r="K962" s="6">
        <f t="shared" si="435"/>
        <v>780</v>
      </c>
      <c r="L962" s="6">
        <f t="shared" si="437"/>
        <v>780</v>
      </c>
      <c r="M962" s="6">
        <f t="shared" si="435"/>
        <v>0</v>
      </c>
      <c r="N962" s="6">
        <f t="shared" si="435"/>
        <v>780</v>
      </c>
    </row>
    <row r="963" spans="1:14" ht="31.5" outlineLevel="4">
      <c r="A963" s="43" t="s">
        <v>953</v>
      </c>
      <c r="B963" s="43" t="s">
        <v>931</v>
      </c>
      <c r="C963" s="43" t="s">
        <v>771</v>
      </c>
      <c r="D963" s="43"/>
      <c r="E963" s="10" t="s">
        <v>772</v>
      </c>
      <c r="F963" s="6">
        <f t="shared" si="435"/>
        <v>780</v>
      </c>
      <c r="G963" s="6">
        <f t="shared" si="435"/>
        <v>0</v>
      </c>
      <c r="H963" s="6">
        <f t="shared" si="435"/>
        <v>780</v>
      </c>
      <c r="I963" s="6">
        <f t="shared" si="436"/>
        <v>780</v>
      </c>
      <c r="J963" s="6">
        <f t="shared" si="435"/>
        <v>0</v>
      </c>
      <c r="K963" s="6">
        <f t="shared" si="435"/>
        <v>780</v>
      </c>
      <c r="L963" s="6">
        <f t="shared" si="437"/>
        <v>780</v>
      </c>
      <c r="M963" s="6">
        <f t="shared" si="435"/>
        <v>0</v>
      </c>
      <c r="N963" s="6">
        <f t="shared" si="435"/>
        <v>780</v>
      </c>
    </row>
    <row r="964" spans="1:14" ht="31.5" outlineLevel="5">
      <c r="A964" s="43" t="s">
        <v>953</v>
      </c>
      <c r="B964" s="43" t="s">
        <v>931</v>
      </c>
      <c r="C964" s="43" t="s">
        <v>773</v>
      </c>
      <c r="D964" s="43"/>
      <c r="E964" s="10" t="s">
        <v>774</v>
      </c>
      <c r="F964" s="6">
        <f t="shared" si="435"/>
        <v>780</v>
      </c>
      <c r="G964" s="6">
        <f t="shared" si="435"/>
        <v>0</v>
      </c>
      <c r="H964" s="6">
        <f t="shared" si="435"/>
        <v>780</v>
      </c>
      <c r="I964" s="6">
        <f t="shared" si="436"/>
        <v>780</v>
      </c>
      <c r="J964" s="6">
        <f t="shared" si="435"/>
        <v>0</v>
      </c>
      <c r="K964" s="6">
        <f t="shared" si="435"/>
        <v>780</v>
      </c>
      <c r="L964" s="6">
        <f t="shared" si="437"/>
        <v>780</v>
      </c>
      <c r="M964" s="6">
        <f t="shared" si="435"/>
        <v>0</v>
      </c>
      <c r="N964" s="6">
        <f t="shared" si="435"/>
        <v>780</v>
      </c>
    </row>
    <row r="965" spans="1:14" ht="15.75" outlineLevel="7">
      <c r="A965" s="44" t="s">
        <v>953</v>
      </c>
      <c r="B965" s="44" t="s">
        <v>931</v>
      </c>
      <c r="C965" s="44" t="s">
        <v>773</v>
      </c>
      <c r="D965" s="44" t="s">
        <v>406</v>
      </c>
      <c r="E965" s="11" t="s">
        <v>407</v>
      </c>
      <c r="F965" s="7">
        <v>780</v>
      </c>
      <c r="G965" s="7"/>
      <c r="H965" s="7">
        <f>SUM(F965:G965)</f>
        <v>780</v>
      </c>
      <c r="I965" s="7">
        <v>780</v>
      </c>
      <c r="J965" s="7"/>
      <c r="K965" s="7">
        <f>SUM(I965:J965)</f>
        <v>780</v>
      </c>
      <c r="L965" s="7">
        <v>780</v>
      </c>
      <c r="M965" s="7"/>
      <c r="N965" s="7">
        <f>SUM(L965:M965)</f>
        <v>780</v>
      </c>
    </row>
    <row r="966" spans="1:14" ht="15.75" outlineLevel="7">
      <c r="A966" s="43" t="s">
        <v>953</v>
      </c>
      <c r="B966" s="43" t="s">
        <v>933</v>
      </c>
      <c r="C966" s="44"/>
      <c r="D966" s="44"/>
      <c r="E966" s="51" t="s">
        <v>934</v>
      </c>
      <c r="F966" s="6">
        <f t="shared" ref="F966:N966" si="438">F973+F998+F1010+F967</f>
        <v>34683.184529999999</v>
      </c>
      <c r="G966" s="6">
        <f t="shared" si="438"/>
        <v>-6749.9999699999998</v>
      </c>
      <c r="H966" s="6">
        <f t="shared" si="438"/>
        <v>27933.184559999998</v>
      </c>
      <c r="I966" s="6">
        <f t="shared" si="438"/>
        <v>12326.099999999999</v>
      </c>
      <c r="J966" s="6">
        <f t="shared" si="438"/>
        <v>0</v>
      </c>
      <c r="K966" s="6">
        <f t="shared" si="438"/>
        <v>12326.099999999999</v>
      </c>
      <c r="L966" s="6">
        <f t="shared" si="438"/>
        <v>13368.4</v>
      </c>
      <c r="M966" s="6">
        <f t="shared" si="438"/>
        <v>0</v>
      </c>
      <c r="N966" s="6">
        <f t="shared" si="438"/>
        <v>13368.4</v>
      </c>
    </row>
    <row r="967" spans="1:14" ht="15.75" outlineLevel="7">
      <c r="A967" s="43" t="s">
        <v>953</v>
      </c>
      <c r="B967" s="104" t="s">
        <v>172</v>
      </c>
      <c r="C967" s="44"/>
      <c r="D967" s="44"/>
      <c r="E967" s="51" t="s">
        <v>252</v>
      </c>
      <c r="F967" s="6">
        <f>F968</f>
        <v>366.67</v>
      </c>
      <c r="G967" s="6">
        <f t="shared" ref="G967:H971" si="439">G968</f>
        <v>0</v>
      </c>
      <c r="H967" s="6">
        <f t="shared" si="439"/>
        <v>366.67</v>
      </c>
      <c r="I967" s="6"/>
      <c r="J967" s="6">
        <f t="shared" ref="J967:K971" si="440">J968</f>
        <v>0</v>
      </c>
      <c r="K967" s="6">
        <f t="shared" si="440"/>
        <v>0</v>
      </c>
      <c r="L967" s="6"/>
      <c r="M967" s="6">
        <f t="shared" ref="M967:N971" si="441">M968</f>
        <v>0</v>
      </c>
      <c r="N967" s="6">
        <f t="shared" si="441"/>
        <v>0</v>
      </c>
    </row>
    <row r="968" spans="1:14" ht="20.25" customHeight="1" outlineLevel="7">
      <c r="A968" s="43" t="s">
        <v>953</v>
      </c>
      <c r="B968" s="104" t="s">
        <v>172</v>
      </c>
      <c r="C968" s="41" t="s">
        <v>647</v>
      </c>
      <c r="D968" s="41"/>
      <c r="E968" s="21" t="s">
        <v>648</v>
      </c>
      <c r="F968" s="6">
        <f>F969</f>
        <v>366.67</v>
      </c>
      <c r="G968" s="6">
        <f t="shared" si="439"/>
        <v>0</v>
      </c>
      <c r="H968" s="6">
        <f t="shared" si="439"/>
        <v>366.67</v>
      </c>
      <c r="I968" s="6"/>
      <c r="J968" s="6">
        <f t="shared" si="440"/>
        <v>0</v>
      </c>
      <c r="K968" s="6">
        <f t="shared" si="440"/>
        <v>0</v>
      </c>
      <c r="L968" s="6"/>
      <c r="M968" s="6">
        <f t="shared" si="441"/>
        <v>0</v>
      </c>
      <c r="N968" s="6">
        <f t="shared" si="441"/>
        <v>0</v>
      </c>
    </row>
    <row r="969" spans="1:14" ht="15.75" outlineLevel="7">
      <c r="A969" s="43" t="s">
        <v>953</v>
      </c>
      <c r="B969" s="104" t="s">
        <v>172</v>
      </c>
      <c r="C969" s="41" t="s">
        <v>649</v>
      </c>
      <c r="D969" s="41"/>
      <c r="E969" s="21" t="s">
        <v>650</v>
      </c>
      <c r="F969" s="6">
        <f>F970</f>
        <v>366.67</v>
      </c>
      <c r="G969" s="6">
        <f t="shared" si="439"/>
        <v>0</v>
      </c>
      <c r="H969" s="6">
        <f t="shared" si="439"/>
        <v>366.67</v>
      </c>
      <c r="I969" s="6"/>
      <c r="J969" s="6">
        <f t="shared" si="440"/>
        <v>0</v>
      </c>
      <c r="K969" s="6">
        <f t="shared" si="440"/>
        <v>0</v>
      </c>
      <c r="L969" s="6"/>
      <c r="M969" s="6">
        <f t="shared" si="441"/>
        <v>0</v>
      </c>
      <c r="N969" s="6">
        <f t="shared" si="441"/>
        <v>0</v>
      </c>
    </row>
    <row r="970" spans="1:14" ht="31.5" outlineLevel="7">
      <c r="A970" s="43" t="s">
        <v>953</v>
      </c>
      <c r="B970" s="104" t="s">
        <v>172</v>
      </c>
      <c r="C970" s="41" t="s">
        <v>771</v>
      </c>
      <c r="D970" s="41"/>
      <c r="E970" s="21" t="s">
        <v>772</v>
      </c>
      <c r="F970" s="6">
        <f>F971</f>
        <v>366.67</v>
      </c>
      <c r="G970" s="6">
        <f t="shared" si="439"/>
        <v>0</v>
      </c>
      <c r="H970" s="6">
        <f t="shared" si="439"/>
        <v>366.67</v>
      </c>
      <c r="I970" s="6"/>
      <c r="J970" s="6">
        <f t="shared" si="440"/>
        <v>0</v>
      </c>
      <c r="K970" s="6">
        <f t="shared" si="440"/>
        <v>0</v>
      </c>
      <c r="L970" s="6"/>
      <c r="M970" s="6">
        <f t="shared" si="441"/>
        <v>0</v>
      </c>
      <c r="N970" s="6">
        <f t="shared" si="441"/>
        <v>0</v>
      </c>
    </row>
    <row r="971" spans="1:14" ht="15.75" outlineLevel="7">
      <c r="A971" s="43" t="s">
        <v>953</v>
      </c>
      <c r="B971" s="104" t="s">
        <v>172</v>
      </c>
      <c r="C971" s="41" t="s">
        <v>11</v>
      </c>
      <c r="D971" s="42"/>
      <c r="E971" s="21" t="s">
        <v>12</v>
      </c>
      <c r="F971" s="6">
        <f>F972</f>
        <v>366.67</v>
      </c>
      <c r="G971" s="6">
        <f t="shared" si="439"/>
        <v>0</v>
      </c>
      <c r="H971" s="6">
        <f t="shared" si="439"/>
        <v>366.67</v>
      </c>
      <c r="I971" s="6"/>
      <c r="J971" s="6">
        <f t="shared" si="440"/>
        <v>0</v>
      </c>
      <c r="K971" s="6">
        <f t="shared" si="440"/>
        <v>0</v>
      </c>
      <c r="L971" s="6"/>
      <c r="M971" s="6">
        <f t="shared" si="441"/>
        <v>0</v>
      </c>
      <c r="N971" s="6">
        <f t="shared" si="441"/>
        <v>0</v>
      </c>
    </row>
    <row r="972" spans="1:14" ht="31.5" outlineLevel="7">
      <c r="A972" s="44" t="s">
        <v>953</v>
      </c>
      <c r="B972" s="55" t="s">
        <v>172</v>
      </c>
      <c r="C972" s="42" t="s">
        <v>11</v>
      </c>
      <c r="D972" s="42" t="s">
        <v>452</v>
      </c>
      <c r="E972" s="22" t="s">
        <v>453</v>
      </c>
      <c r="F972" s="7">
        <v>366.67</v>
      </c>
      <c r="G972" s="7"/>
      <c r="H972" s="7">
        <f>SUM(F972:G972)</f>
        <v>366.67</v>
      </c>
      <c r="I972" s="6"/>
      <c r="J972" s="7"/>
      <c r="K972" s="7">
        <f>SUM(I972:J972)</f>
        <v>0</v>
      </c>
      <c r="L972" s="6"/>
      <c r="M972" s="7"/>
      <c r="N972" s="7">
        <f>SUM(L972:M972)</f>
        <v>0</v>
      </c>
    </row>
    <row r="973" spans="1:14" ht="15.75" outlineLevel="1">
      <c r="A973" s="43" t="s">
        <v>953</v>
      </c>
      <c r="B973" s="43" t="s">
        <v>935</v>
      </c>
      <c r="C973" s="43"/>
      <c r="D973" s="43"/>
      <c r="E973" s="10" t="s">
        <v>936</v>
      </c>
      <c r="F973" s="6">
        <f t="shared" ref="F973:N973" si="442">F974+F979</f>
        <v>19678.864859999998</v>
      </c>
      <c r="G973" s="6">
        <f t="shared" si="442"/>
        <v>-6749.9999699999998</v>
      </c>
      <c r="H973" s="6">
        <f t="shared" si="442"/>
        <v>12928.864889999999</v>
      </c>
      <c r="I973" s="6">
        <f t="shared" si="442"/>
        <v>4327.3</v>
      </c>
      <c r="J973" s="6">
        <f t="shared" si="442"/>
        <v>0</v>
      </c>
      <c r="K973" s="6">
        <f t="shared" si="442"/>
        <v>4327.3</v>
      </c>
      <c r="L973" s="6">
        <f t="shared" si="442"/>
        <v>4327.3</v>
      </c>
      <c r="M973" s="6">
        <f t="shared" si="442"/>
        <v>0</v>
      </c>
      <c r="N973" s="6">
        <f t="shared" si="442"/>
        <v>4327.3</v>
      </c>
    </row>
    <row r="974" spans="1:14" ht="31.5" outlineLevel="2">
      <c r="A974" s="43" t="s">
        <v>953</v>
      </c>
      <c r="B974" s="43" t="s">
        <v>935</v>
      </c>
      <c r="C974" s="43" t="s">
        <v>436</v>
      </c>
      <c r="D974" s="43"/>
      <c r="E974" s="10" t="s">
        <v>437</v>
      </c>
      <c r="F974" s="6">
        <f t="shared" ref="F974:N974" si="443">F975</f>
        <v>15.3</v>
      </c>
      <c r="G974" s="6">
        <f t="shared" si="443"/>
        <v>0</v>
      </c>
      <c r="H974" s="6">
        <f t="shared" si="443"/>
        <v>15.3</v>
      </c>
      <c r="I974" s="6">
        <f t="shared" si="443"/>
        <v>15.3</v>
      </c>
      <c r="J974" s="6">
        <f t="shared" si="443"/>
        <v>0</v>
      </c>
      <c r="K974" s="6">
        <f t="shared" si="443"/>
        <v>15.3</v>
      </c>
      <c r="L974" s="6">
        <f>L975</f>
        <v>15.3</v>
      </c>
      <c r="M974" s="6">
        <f t="shared" si="443"/>
        <v>0</v>
      </c>
      <c r="N974" s="6">
        <f t="shared" si="443"/>
        <v>15.3</v>
      </c>
    </row>
    <row r="975" spans="1:14" ht="17.25" customHeight="1" outlineLevel="3">
      <c r="A975" s="43" t="s">
        <v>953</v>
      </c>
      <c r="B975" s="43" t="s">
        <v>935</v>
      </c>
      <c r="C975" s="43" t="s">
        <v>438</v>
      </c>
      <c r="D975" s="43"/>
      <c r="E975" s="10" t="s">
        <v>439</v>
      </c>
      <c r="F975" s="6">
        <f t="shared" ref="F975:N975" si="444">F976</f>
        <v>15.3</v>
      </c>
      <c r="G975" s="6">
        <f t="shared" si="444"/>
        <v>0</v>
      </c>
      <c r="H975" s="6">
        <f t="shared" si="444"/>
        <v>15.3</v>
      </c>
      <c r="I975" s="6">
        <f>I976</f>
        <v>15.3</v>
      </c>
      <c r="J975" s="6">
        <f t="shared" si="444"/>
        <v>0</v>
      </c>
      <c r="K975" s="6">
        <f t="shared" si="444"/>
        <v>15.3</v>
      </c>
      <c r="L975" s="6">
        <f>L976</f>
        <v>15.3</v>
      </c>
      <c r="M975" s="6">
        <f t="shared" si="444"/>
        <v>0</v>
      </c>
      <c r="N975" s="6">
        <f t="shared" si="444"/>
        <v>15.3</v>
      </c>
    </row>
    <row r="976" spans="1:14" ht="18.75" customHeight="1" outlineLevel="4">
      <c r="A976" s="43" t="s">
        <v>953</v>
      </c>
      <c r="B976" s="43" t="s">
        <v>935</v>
      </c>
      <c r="C976" s="43" t="s">
        <v>756</v>
      </c>
      <c r="D976" s="43"/>
      <c r="E976" s="10" t="s">
        <v>757</v>
      </c>
      <c r="F976" s="6">
        <f t="shared" ref="F976:N977" si="445">F977</f>
        <v>15.3</v>
      </c>
      <c r="G976" s="6">
        <f t="shared" si="445"/>
        <v>0</v>
      </c>
      <c r="H976" s="6">
        <f t="shared" si="445"/>
        <v>15.3</v>
      </c>
      <c r="I976" s="6">
        <f t="shared" si="445"/>
        <v>15.3</v>
      </c>
      <c r="J976" s="6">
        <f t="shared" si="445"/>
        <v>0</v>
      </c>
      <c r="K976" s="6">
        <f t="shared" si="445"/>
        <v>15.3</v>
      </c>
      <c r="L976" s="6">
        <f>L977</f>
        <v>15.3</v>
      </c>
      <c r="M976" s="6">
        <f t="shared" si="445"/>
        <v>0</v>
      </c>
      <c r="N976" s="6">
        <f t="shared" si="445"/>
        <v>15.3</v>
      </c>
    </row>
    <row r="977" spans="1:14" ht="15.75" outlineLevel="5">
      <c r="A977" s="43" t="s">
        <v>953</v>
      </c>
      <c r="B977" s="43" t="s">
        <v>935</v>
      </c>
      <c r="C977" s="43" t="s">
        <v>758</v>
      </c>
      <c r="D977" s="43"/>
      <c r="E977" s="10" t="s">
        <v>759</v>
      </c>
      <c r="F977" s="6">
        <f t="shared" si="445"/>
        <v>15.3</v>
      </c>
      <c r="G977" s="6">
        <f t="shared" si="445"/>
        <v>0</v>
      </c>
      <c r="H977" s="6">
        <f t="shared" si="445"/>
        <v>15.3</v>
      </c>
      <c r="I977" s="6">
        <f t="shared" si="445"/>
        <v>15.3</v>
      </c>
      <c r="J977" s="6">
        <f t="shared" si="445"/>
        <v>0</v>
      </c>
      <c r="K977" s="6">
        <f t="shared" si="445"/>
        <v>15.3</v>
      </c>
      <c r="L977" s="6">
        <f>L978</f>
        <v>15.3</v>
      </c>
      <c r="M977" s="6">
        <f t="shared" si="445"/>
        <v>0</v>
      </c>
      <c r="N977" s="6">
        <f t="shared" si="445"/>
        <v>15.3</v>
      </c>
    </row>
    <row r="978" spans="1:14" ht="15.75" outlineLevel="7">
      <c r="A978" s="44" t="s">
        <v>953</v>
      </c>
      <c r="B978" s="44" t="s">
        <v>935</v>
      </c>
      <c r="C978" s="44" t="s">
        <v>758</v>
      </c>
      <c r="D978" s="44" t="s">
        <v>394</v>
      </c>
      <c r="E978" s="11" t="s">
        <v>395</v>
      </c>
      <c r="F978" s="7">
        <v>15.3</v>
      </c>
      <c r="G978" s="7"/>
      <c r="H978" s="7">
        <f>SUM(F978:G978)</f>
        <v>15.3</v>
      </c>
      <c r="I978" s="7">
        <v>15.3</v>
      </c>
      <c r="J978" s="7"/>
      <c r="K978" s="7">
        <f>SUM(I978:J978)</f>
        <v>15.3</v>
      </c>
      <c r="L978" s="7">
        <v>15.3</v>
      </c>
      <c r="M978" s="7"/>
      <c r="N978" s="7">
        <f>SUM(L978:M978)</f>
        <v>15.3</v>
      </c>
    </row>
    <row r="979" spans="1:14" ht="23.25" customHeight="1" outlineLevel="2">
      <c r="A979" s="43" t="s">
        <v>953</v>
      </c>
      <c r="B979" s="43" t="s">
        <v>935</v>
      </c>
      <c r="C979" s="43" t="s">
        <v>647</v>
      </c>
      <c r="D979" s="43"/>
      <c r="E979" s="10" t="s">
        <v>648</v>
      </c>
      <c r="F979" s="6">
        <f t="shared" ref="F979:N979" si="446">F980</f>
        <v>19663.564859999999</v>
      </c>
      <c r="G979" s="6">
        <f t="shared" si="446"/>
        <v>-6749.9999699999998</v>
      </c>
      <c r="H979" s="6">
        <f t="shared" si="446"/>
        <v>12913.56489</v>
      </c>
      <c r="I979" s="6">
        <f t="shared" si="446"/>
        <v>4312</v>
      </c>
      <c r="J979" s="6">
        <f t="shared" si="446"/>
        <v>0</v>
      </c>
      <c r="K979" s="6">
        <f t="shared" si="446"/>
        <v>4312</v>
      </c>
      <c r="L979" s="6">
        <f t="shared" si="446"/>
        <v>4312</v>
      </c>
      <c r="M979" s="6">
        <f t="shared" si="446"/>
        <v>0</v>
      </c>
      <c r="N979" s="6">
        <f t="shared" si="446"/>
        <v>4312</v>
      </c>
    </row>
    <row r="980" spans="1:14" ht="15.75" outlineLevel="3">
      <c r="A980" s="43" t="s">
        <v>953</v>
      </c>
      <c r="B980" s="43" t="s">
        <v>935</v>
      </c>
      <c r="C980" s="43" t="s">
        <v>649</v>
      </c>
      <c r="D980" s="43"/>
      <c r="E980" s="10" t="s">
        <v>650</v>
      </c>
      <c r="F980" s="6">
        <f t="shared" ref="F980:N980" si="447">F981+F993</f>
        <v>19663.564859999999</v>
      </c>
      <c r="G980" s="6">
        <f t="shared" si="447"/>
        <v>-6749.9999699999998</v>
      </c>
      <c r="H980" s="6">
        <f t="shared" si="447"/>
        <v>12913.56489</v>
      </c>
      <c r="I980" s="6">
        <f t="shared" si="447"/>
        <v>4312</v>
      </c>
      <c r="J980" s="6">
        <f t="shared" si="447"/>
        <v>0</v>
      </c>
      <c r="K980" s="6">
        <f t="shared" si="447"/>
        <v>4312</v>
      </c>
      <c r="L980" s="6">
        <f t="shared" si="447"/>
        <v>4312</v>
      </c>
      <c r="M980" s="6">
        <f t="shared" si="447"/>
        <v>0</v>
      </c>
      <c r="N980" s="6">
        <f t="shared" si="447"/>
        <v>4312</v>
      </c>
    </row>
    <row r="981" spans="1:14" ht="31.5" outlineLevel="4">
      <c r="A981" s="43" t="s">
        <v>953</v>
      </c>
      <c r="B981" s="43" t="s">
        <v>935</v>
      </c>
      <c r="C981" s="43" t="s">
        <v>651</v>
      </c>
      <c r="D981" s="43"/>
      <c r="E981" s="10" t="s">
        <v>652</v>
      </c>
      <c r="F981" s="6">
        <f t="shared" ref="F981:N981" si="448">F987+F989+F982+F991+F984</f>
        <v>15566.56486</v>
      </c>
      <c r="G981" s="6">
        <f t="shared" si="448"/>
        <v>-6749.9999699999998</v>
      </c>
      <c r="H981" s="6">
        <f t="shared" si="448"/>
        <v>8816.5648899999997</v>
      </c>
      <c r="I981" s="6">
        <f t="shared" si="448"/>
        <v>215</v>
      </c>
      <c r="J981" s="6">
        <f t="shared" si="448"/>
        <v>0</v>
      </c>
      <c r="K981" s="6">
        <f t="shared" si="448"/>
        <v>215</v>
      </c>
      <c r="L981" s="6">
        <f t="shared" si="448"/>
        <v>215</v>
      </c>
      <c r="M981" s="6">
        <f t="shared" si="448"/>
        <v>0</v>
      </c>
      <c r="N981" s="6">
        <f t="shared" si="448"/>
        <v>215</v>
      </c>
    </row>
    <row r="982" spans="1:14" ht="15.75" outlineLevel="4">
      <c r="A982" s="43" t="s">
        <v>953</v>
      </c>
      <c r="B982" s="43" t="s">
        <v>935</v>
      </c>
      <c r="C982" s="43" t="s">
        <v>44</v>
      </c>
      <c r="D982" s="43"/>
      <c r="E982" s="10" t="s">
        <v>45</v>
      </c>
      <c r="F982" s="6">
        <f t="shared" ref="F982:N982" si="449">F983</f>
        <v>692.1</v>
      </c>
      <c r="G982" s="6">
        <f t="shared" si="449"/>
        <v>0</v>
      </c>
      <c r="H982" s="6">
        <f t="shared" si="449"/>
        <v>692.1</v>
      </c>
      <c r="I982" s="6">
        <f t="shared" si="449"/>
        <v>0</v>
      </c>
      <c r="J982" s="6">
        <f t="shared" si="449"/>
        <v>0</v>
      </c>
      <c r="K982" s="6">
        <f t="shared" si="449"/>
        <v>0</v>
      </c>
      <c r="L982" s="6">
        <f t="shared" si="449"/>
        <v>0</v>
      </c>
      <c r="M982" s="6">
        <f t="shared" si="449"/>
        <v>0</v>
      </c>
      <c r="N982" s="6">
        <f t="shared" si="449"/>
        <v>0</v>
      </c>
    </row>
    <row r="983" spans="1:14" ht="31.5" outlineLevel="4">
      <c r="A983" s="44" t="s">
        <v>953</v>
      </c>
      <c r="B983" s="44" t="s">
        <v>935</v>
      </c>
      <c r="C983" s="44" t="s">
        <v>44</v>
      </c>
      <c r="D983" s="44" t="s">
        <v>452</v>
      </c>
      <c r="E983" s="11" t="s">
        <v>453</v>
      </c>
      <c r="F983" s="7">
        <v>692.1</v>
      </c>
      <c r="G983" s="7"/>
      <c r="H983" s="7">
        <f>SUM(F983:G983)</f>
        <v>692.1</v>
      </c>
      <c r="I983" s="6"/>
      <c r="J983" s="7"/>
      <c r="K983" s="7">
        <f>SUM(I983:J983)</f>
        <v>0</v>
      </c>
      <c r="L983" s="6"/>
      <c r="M983" s="7"/>
      <c r="N983" s="7">
        <f>SUM(L983:M983)</f>
        <v>0</v>
      </c>
    </row>
    <row r="984" spans="1:14" ht="15.75" outlineLevel="4">
      <c r="A984" s="43" t="s">
        <v>953</v>
      </c>
      <c r="B984" s="43" t="s">
        <v>935</v>
      </c>
      <c r="C984" s="43" t="s">
        <v>775</v>
      </c>
      <c r="D984" s="43"/>
      <c r="E984" s="10" t="s">
        <v>776</v>
      </c>
      <c r="F984" s="6">
        <f t="shared" ref="F984:N984" si="450">F985+F986</f>
        <v>215</v>
      </c>
      <c r="G984" s="6">
        <f t="shared" si="450"/>
        <v>0</v>
      </c>
      <c r="H984" s="6">
        <f t="shared" si="450"/>
        <v>215</v>
      </c>
      <c r="I984" s="6">
        <f t="shared" si="450"/>
        <v>215</v>
      </c>
      <c r="J984" s="6">
        <f t="shared" si="450"/>
        <v>0</v>
      </c>
      <c r="K984" s="6">
        <f t="shared" si="450"/>
        <v>215</v>
      </c>
      <c r="L984" s="6">
        <f t="shared" si="450"/>
        <v>215</v>
      </c>
      <c r="M984" s="6">
        <f t="shared" si="450"/>
        <v>0</v>
      </c>
      <c r="N984" s="6">
        <f t="shared" si="450"/>
        <v>215</v>
      </c>
    </row>
    <row r="985" spans="1:14" ht="15.75" outlineLevel="4">
      <c r="A985" s="44" t="s">
        <v>953</v>
      </c>
      <c r="B985" s="44" t="s">
        <v>935</v>
      </c>
      <c r="C985" s="44" t="s">
        <v>775</v>
      </c>
      <c r="D985" s="44" t="s">
        <v>394</v>
      </c>
      <c r="E985" s="11" t="s">
        <v>395</v>
      </c>
      <c r="F985" s="7">
        <v>120</v>
      </c>
      <c r="G985" s="7"/>
      <c r="H985" s="7">
        <f>SUM(F985:G985)</f>
        <v>120</v>
      </c>
      <c r="I985" s="7">
        <v>120</v>
      </c>
      <c r="J985" s="7"/>
      <c r="K985" s="7">
        <f>SUM(I985:J985)</f>
        <v>120</v>
      </c>
      <c r="L985" s="7">
        <v>120</v>
      </c>
      <c r="M985" s="7"/>
      <c r="N985" s="7">
        <f>SUM(L985:M985)</f>
        <v>120</v>
      </c>
    </row>
    <row r="986" spans="1:14" ht="31.5" outlineLevel="4">
      <c r="A986" s="44" t="s">
        <v>953</v>
      </c>
      <c r="B986" s="44" t="s">
        <v>935</v>
      </c>
      <c r="C986" s="44" t="s">
        <v>775</v>
      </c>
      <c r="D986" s="44" t="s">
        <v>452</v>
      </c>
      <c r="E986" s="11" t="s">
        <v>453</v>
      </c>
      <c r="F986" s="7">
        <v>95</v>
      </c>
      <c r="G986" s="7"/>
      <c r="H986" s="7">
        <f>SUM(F986:G986)</f>
        <v>95</v>
      </c>
      <c r="I986" s="7">
        <v>95</v>
      </c>
      <c r="J986" s="7"/>
      <c r="K986" s="7">
        <f>SUM(I986:J986)</f>
        <v>95</v>
      </c>
      <c r="L986" s="7">
        <v>95</v>
      </c>
      <c r="M986" s="7"/>
      <c r="N986" s="7">
        <f>SUM(L986:M986)</f>
        <v>95</v>
      </c>
    </row>
    <row r="987" spans="1:14" ht="47.25" outlineLevel="7">
      <c r="A987" s="43" t="s">
        <v>953</v>
      </c>
      <c r="B987" s="43" t="s">
        <v>935</v>
      </c>
      <c r="C987" s="163" t="s">
        <v>837</v>
      </c>
      <c r="D987" s="165"/>
      <c r="E987" s="164" t="s">
        <v>838</v>
      </c>
      <c r="F987" s="6">
        <f>F988</f>
        <v>3805.5105899999999</v>
      </c>
      <c r="G987" s="171">
        <f>G988</f>
        <v>3.0000000000000001E-5</v>
      </c>
      <c r="H987" s="171">
        <f>H988</f>
        <v>3805.51062</v>
      </c>
      <c r="I987" s="6"/>
      <c r="J987" s="6">
        <f>J988</f>
        <v>0</v>
      </c>
      <c r="K987" s="6">
        <f>K988</f>
        <v>0</v>
      </c>
      <c r="L987" s="6"/>
      <c r="M987" s="6">
        <f>M988</f>
        <v>0</v>
      </c>
      <c r="N987" s="6">
        <f>N988</f>
        <v>0</v>
      </c>
    </row>
    <row r="988" spans="1:14" ht="31.5" outlineLevel="7">
      <c r="A988" s="44" t="s">
        <v>953</v>
      </c>
      <c r="B988" s="44" t="s">
        <v>935</v>
      </c>
      <c r="C988" s="44" t="s">
        <v>837</v>
      </c>
      <c r="D988" s="44" t="s">
        <v>452</v>
      </c>
      <c r="E988" s="11" t="s">
        <v>453</v>
      </c>
      <c r="F988" s="7">
        <f>367.98475+1495.03694+1942.4889</f>
        <v>3805.5105899999999</v>
      </c>
      <c r="G988" s="179">
        <v>3.0000000000000001E-5</v>
      </c>
      <c r="H988" s="179">
        <f>SUM(F988:G988)</f>
        <v>3805.51062</v>
      </c>
      <c r="I988" s="7"/>
      <c r="J988" s="7"/>
      <c r="K988" s="7">
        <f>SUM(I988:J988)</f>
        <v>0</v>
      </c>
      <c r="L988" s="7"/>
      <c r="M988" s="7"/>
      <c r="N988" s="7">
        <f>SUM(L988:M988)</f>
        <v>0</v>
      </c>
    </row>
    <row r="989" spans="1:14" ht="47.25" outlineLevel="7">
      <c r="A989" s="43" t="s">
        <v>953</v>
      </c>
      <c r="B989" s="43" t="s">
        <v>935</v>
      </c>
      <c r="C989" s="43" t="s">
        <v>837</v>
      </c>
      <c r="D989" s="44"/>
      <c r="E989" s="10" t="s">
        <v>41</v>
      </c>
      <c r="F989" s="6">
        <f>F990</f>
        <v>4103.9542700000002</v>
      </c>
      <c r="G989" s="6">
        <f>G990</f>
        <v>0</v>
      </c>
      <c r="H989" s="6">
        <f>H990</f>
        <v>4103.9542700000002</v>
      </c>
      <c r="I989" s="6"/>
      <c r="J989" s="6">
        <f>J990</f>
        <v>0</v>
      </c>
      <c r="K989" s="6">
        <f>K990</f>
        <v>0</v>
      </c>
      <c r="L989" s="6"/>
      <c r="M989" s="6">
        <f>M990</f>
        <v>0</v>
      </c>
      <c r="N989" s="6">
        <f>N990</f>
        <v>0</v>
      </c>
    </row>
    <row r="990" spans="1:14" ht="31.5" outlineLevel="7">
      <c r="A990" s="44" t="s">
        <v>953</v>
      </c>
      <c r="B990" s="44" t="s">
        <v>935</v>
      </c>
      <c r="C990" s="44" t="s">
        <v>837</v>
      </c>
      <c r="D990" s="44" t="s">
        <v>452</v>
      </c>
      <c r="E990" s="11" t="s">
        <v>453</v>
      </c>
      <c r="F990" s="7">
        <f>1103.95427+1500+1500</f>
        <v>4103.9542700000002</v>
      </c>
      <c r="G990" s="7"/>
      <c r="H990" s="7">
        <f>SUM(F990:G990)</f>
        <v>4103.9542700000002</v>
      </c>
      <c r="I990" s="7"/>
      <c r="J990" s="7"/>
      <c r="K990" s="7">
        <f>SUM(I990:J990)</f>
        <v>0</v>
      </c>
      <c r="L990" s="7"/>
      <c r="M990" s="7"/>
      <c r="N990" s="7">
        <f>SUM(L990:M990)</f>
        <v>0</v>
      </c>
    </row>
    <row r="991" spans="1:14" ht="31.5" hidden="1" customHeight="1" outlineLevel="7">
      <c r="A991" s="43" t="s">
        <v>953</v>
      </c>
      <c r="B991" s="43" t="s">
        <v>935</v>
      </c>
      <c r="C991" s="163" t="s">
        <v>653</v>
      </c>
      <c r="D991" s="163"/>
      <c r="E991" s="164" t="s">
        <v>807</v>
      </c>
      <c r="F991" s="6">
        <f>F992</f>
        <v>6750</v>
      </c>
      <c r="G991" s="171">
        <f>G992</f>
        <v>-6750</v>
      </c>
      <c r="H991" s="171">
        <f>H992</f>
        <v>0</v>
      </c>
      <c r="I991" s="7"/>
      <c r="J991" s="6">
        <f>J992</f>
        <v>0</v>
      </c>
      <c r="K991" s="6">
        <f>K992</f>
        <v>0</v>
      </c>
      <c r="L991" s="7"/>
      <c r="M991" s="6">
        <f>M992</f>
        <v>0</v>
      </c>
      <c r="N991" s="6">
        <f>N992</f>
        <v>0</v>
      </c>
    </row>
    <row r="992" spans="1:14" ht="31.5" hidden="1" outlineLevel="7">
      <c r="A992" s="44" t="s">
        <v>953</v>
      </c>
      <c r="B992" s="44" t="s">
        <v>935</v>
      </c>
      <c r="C992" s="44" t="s">
        <v>653</v>
      </c>
      <c r="D992" s="44" t="s">
        <v>452</v>
      </c>
      <c r="E992" s="11" t="s">
        <v>453</v>
      </c>
      <c r="F992" s="7">
        <v>6750</v>
      </c>
      <c r="G992" s="162">
        <v>-6750</v>
      </c>
      <c r="H992" s="162">
        <f>SUM(F992:G992)</f>
        <v>0</v>
      </c>
      <c r="I992" s="7"/>
      <c r="J992" s="7"/>
      <c r="K992" s="7">
        <f>SUM(I992:J992)</f>
        <v>0</v>
      </c>
      <c r="L992" s="7"/>
      <c r="M992" s="7"/>
      <c r="N992" s="7">
        <f>SUM(L992:M992)</f>
        <v>0</v>
      </c>
    </row>
    <row r="993" spans="1:14" ht="31.5" outlineLevel="4">
      <c r="A993" s="43" t="s">
        <v>953</v>
      </c>
      <c r="B993" s="43" t="s">
        <v>935</v>
      </c>
      <c r="C993" s="43" t="s">
        <v>771</v>
      </c>
      <c r="D993" s="43"/>
      <c r="E993" s="10" t="s">
        <v>772</v>
      </c>
      <c r="F993" s="6">
        <f t="shared" ref="F993:N993" si="451">F994</f>
        <v>4097</v>
      </c>
      <c r="G993" s="6">
        <f t="shared" si="451"/>
        <v>0</v>
      </c>
      <c r="H993" s="6">
        <f t="shared" si="451"/>
        <v>4097</v>
      </c>
      <c r="I993" s="6">
        <f t="shared" si="451"/>
        <v>4097</v>
      </c>
      <c r="J993" s="6">
        <f t="shared" si="451"/>
        <v>0</v>
      </c>
      <c r="K993" s="6">
        <f t="shared" si="451"/>
        <v>4097</v>
      </c>
      <c r="L993" s="6">
        <f>L994</f>
        <v>4097</v>
      </c>
      <c r="M993" s="6">
        <f t="shared" si="451"/>
        <v>0</v>
      </c>
      <c r="N993" s="6">
        <f t="shared" si="451"/>
        <v>4097</v>
      </c>
    </row>
    <row r="994" spans="1:14" ht="22.5" customHeight="1" outlineLevel="5">
      <c r="A994" s="43" t="s">
        <v>953</v>
      </c>
      <c r="B994" s="43" t="s">
        <v>935</v>
      </c>
      <c r="C994" s="163" t="s">
        <v>777</v>
      </c>
      <c r="D994" s="167"/>
      <c r="E994" s="168" t="s">
        <v>778</v>
      </c>
      <c r="F994" s="16">
        <f>F995+F996+F997</f>
        <v>4097</v>
      </c>
      <c r="G994" s="16">
        <f t="shared" ref="G994:N994" si="452">G995+G996+G997</f>
        <v>0</v>
      </c>
      <c r="H994" s="16">
        <f t="shared" si="452"/>
        <v>4097</v>
      </c>
      <c r="I994" s="16">
        <f t="shared" si="452"/>
        <v>4097</v>
      </c>
      <c r="J994" s="16">
        <f t="shared" si="452"/>
        <v>0</v>
      </c>
      <c r="K994" s="16">
        <f t="shared" si="452"/>
        <v>4097</v>
      </c>
      <c r="L994" s="16">
        <f t="shared" si="452"/>
        <v>4097</v>
      </c>
      <c r="M994" s="16">
        <f t="shared" si="452"/>
        <v>0</v>
      </c>
      <c r="N994" s="16">
        <f t="shared" si="452"/>
        <v>4097</v>
      </c>
    </row>
    <row r="995" spans="1:14" ht="15.75" outlineLevel="7">
      <c r="A995" s="44" t="s">
        <v>953</v>
      </c>
      <c r="B995" s="44" t="s">
        <v>935</v>
      </c>
      <c r="C995" s="44" t="s">
        <v>777</v>
      </c>
      <c r="D995" s="169" t="s">
        <v>394</v>
      </c>
      <c r="E995" s="22" t="s">
        <v>395</v>
      </c>
      <c r="F995" s="17">
        <v>4097</v>
      </c>
      <c r="G995" s="161">
        <f>-700-3197</f>
        <v>-3897</v>
      </c>
      <c r="H995" s="161">
        <f>SUM(F995:G995)</f>
        <v>200</v>
      </c>
      <c r="I995" s="17">
        <v>4097</v>
      </c>
      <c r="J995" s="161">
        <f>-700-3197</f>
        <v>-3897</v>
      </c>
      <c r="K995" s="161">
        <f>SUM(I995:J995)</f>
        <v>200</v>
      </c>
      <c r="L995" s="17">
        <v>4097</v>
      </c>
      <c r="M995" s="161">
        <f>-700-3197</f>
        <v>-3897</v>
      </c>
      <c r="N995" s="161">
        <f>SUM(L995:M995)</f>
        <v>200</v>
      </c>
    </row>
    <row r="996" spans="1:14" ht="15.75" outlineLevel="7">
      <c r="A996" s="44" t="s">
        <v>953</v>
      </c>
      <c r="B996" s="44" t="s">
        <v>935</v>
      </c>
      <c r="C996" s="44" t="s">
        <v>777</v>
      </c>
      <c r="D996" s="169" t="s">
        <v>406</v>
      </c>
      <c r="E996" s="22" t="s">
        <v>407</v>
      </c>
      <c r="F996" s="17"/>
      <c r="G996" s="161">
        <v>700</v>
      </c>
      <c r="H996" s="161">
        <f>SUM(F996:G996)</f>
        <v>700</v>
      </c>
      <c r="I996" s="17"/>
      <c r="J996" s="161">
        <v>700</v>
      </c>
      <c r="K996" s="161">
        <f>SUM(I996:J996)</f>
        <v>700</v>
      </c>
      <c r="L996" s="17"/>
      <c r="M996" s="161">
        <v>700</v>
      </c>
      <c r="N996" s="161">
        <f>SUM(L996:M996)</f>
        <v>700</v>
      </c>
    </row>
    <row r="997" spans="1:14" ht="31.5" outlineLevel="7">
      <c r="A997" s="44" t="s">
        <v>953</v>
      </c>
      <c r="B997" s="44" t="s">
        <v>935</v>
      </c>
      <c r="C997" s="44" t="s">
        <v>777</v>
      </c>
      <c r="D997" s="169" t="s">
        <v>452</v>
      </c>
      <c r="E997" s="22" t="s">
        <v>453</v>
      </c>
      <c r="F997" s="17"/>
      <c r="G997" s="161">
        <v>3197</v>
      </c>
      <c r="H997" s="161">
        <f>SUM(F997:G997)</f>
        <v>3197</v>
      </c>
      <c r="I997" s="17"/>
      <c r="J997" s="161">
        <v>3197</v>
      </c>
      <c r="K997" s="161">
        <f>SUM(I997:J997)</f>
        <v>3197</v>
      </c>
      <c r="L997" s="17"/>
      <c r="M997" s="161">
        <v>3197</v>
      </c>
      <c r="N997" s="161">
        <f>SUM(L997:M997)</f>
        <v>3197</v>
      </c>
    </row>
    <row r="998" spans="1:14" ht="15.75" outlineLevel="1">
      <c r="A998" s="43" t="s">
        <v>953</v>
      </c>
      <c r="B998" s="43" t="s">
        <v>955</v>
      </c>
      <c r="C998" s="43"/>
      <c r="D998" s="43"/>
      <c r="E998" s="10" t="s">
        <v>956</v>
      </c>
      <c r="F998" s="6">
        <f t="shared" ref="F998:N1000" si="453">F999</f>
        <v>8611.1496700000007</v>
      </c>
      <c r="G998" s="6">
        <f t="shared" si="453"/>
        <v>0</v>
      </c>
      <c r="H998" s="6">
        <f t="shared" si="453"/>
        <v>8611.1496700000007</v>
      </c>
      <c r="I998" s="6">
        <f>I999</f>
        <v>1736.2</v>
      </c>
      <c r="J998" s="6">
        <f t="shared" si="453"/>
        <v>0</v>
      </c>
      <c r="K998" s="6">
        <f t="shared" si="453"/>
        <v>1736.2</v>
      </c>
      <c r="L998" s="6">
        <f>L999</f>
        <v>1736.2</v>
      </c>
      <c r="M998" s="6">
        <f t="shared" si="453"/>
        <v>0</v>
      </c>
      <c r="N998" s="6">
        <f t="shared" si="453"/>
        <v>1736.2</v>
      </c>
    </row>
    <row r="999" spans="1:14" ht="24.75" customHeight="1" outlineLevel="2">
      <c r="A999" s="43" t="s">
        <v>953</v>
      </c>
      <c r="B999" s="43" t="s">
        <v>955</v>
      </c>
      <c r="C999" s="43" t="s">
        <v>647</v>
      </c>
      <c r="D999" s="43"/>
      <c r="E999" s="10" t="s">
        <v>648</v>
      </c>
      <c r="F999" s="6">
        <f t="shared" ref="F999:N999" si="454">F1000+F1006</f>
        <v>8611.1496700000007</v>
      </c>
      <c r="G999" s="6">
        <f t="shared" si="454"/>
        <v>0</v>
      </c>
      <c r="H999" s="6">
        <f t="shared" si="454"/>
        <v>8611.1496700000007</v>
      </c>
      <c r="I999" s="6">
        <f t="shared" si="454"/>
        <v>1736.2</v>
      </c>
      <c r="J999" s="6">
        <f t="shared" si="454"/>
        <v>0</v>
      </c>
      <c r="K999" s="6">
        <f t="shared" si="454"/>
        <v>1736.2</v>
      </c>
      <c r="L999" s="6">
        <f t="shared" si="454"/>
        <v>1736.2</v>
      </c>
      <c r="M999" s="6">
        <f t="shared" si="454"/>
        <v>0</v>
      </c>
      <c r="N999" s="6">
        <f t="shared" si="454"/>
        <v>1736.2</v>
      </c>
    </row>
    <row r="1000" spans="1:14" ht="15.75" outlineLevel="3">
      <c r="A1000" s="43" t="s">
        <v>953</v>
      </c>
      <c r="B1000" s="43" t="s">
        <v>955</v>
      </c>
      <c r="C1000" s="43" t="s">
        <v>649</v>
      </c>
      <c r="D1000" s="43"/>
      <c r="E1000" s="10" t="s">
        <v>650</v>
      </c>
      <c r="F1000" s="6">
        <f t="shared" si="453"/>
        <v>6874.94967</v>
      </c>
      <c r="G1000" s="6">
        <f t="shared" si="453"/>
        <v>0</v>
      </c>
      <c r="H1000" s="6">
        <f t="shared" si="453"/>
        <v>6874.94967</v>
      </c>
      <c r="I1000" s="6"/>
      <c r="J1000" s="6">
        <f t="shared" si="453"/>
        <v>0</v>
      </c>
      <c r="K1000" s="6">
        <f t="shared" si="453"/>
        <v>0</v>
      </c>
      <c r="L1000" s="6"/>
      <c r="M1000" s="6">
        <f t="shared" si="453"/>
        <v>0</v>
      </c>
      <c r="N1000" s="6">
        <f t="shared" si="453"/>
        <v>0</v>
      </c>
    </row>
    <row r="1001" spans="1:14" ht="15.75" outlineLevel="4">
      <c r="A1001" s="43" t="s">
        <v>953</v>
      </c>
      <c r="B1001" s="43" t="s">
        <v>955</v>
      </c>
      <c r="C1001" s="43" t="s">
        <v>779</v>
      </c>
      <c r="D1001" s="43"/>
      <c r="E1001" s="10" t="s">
        <v>30</v>
      </c>
      <c r="F1001" s="6">
        <f>F1002+F1004</f>
        <v>6874.94967</v>
      </c>
      <c r="G1001" s="6">
        <f>G1002+G1004</f>
        <v>0</v>
      </c>
      <c r="H1001" s="6">
        <f>H1002+H1004</f>
        <v>6874.94967</v>
      </c>
      <c r="I1001" s="6"/>
      <c r="J1001" s="6">
        <f>J1002+J1004</f>
        <v>0</v>
      </c>
      <c r="K1001" s="6">
        <f>K1002+K1004</f>
        <v>0</v>
      </c>
      <c r="L1001" s="6"/>
      <c r="M1001" s="6">
        <f>M1002+M1004</f>
        <v>0</v>
      </c>
      <c r="N1001" s="6">
        <f>N1002+N1004</f>
        <v>0</v>
      </c>
    </row>
    <row r="1002" spans="1:14" ht="31.5" outlineLevel="5">
      <c r="A1002" s="43" t="s">
        <v>953</v>
      </c>
      <c r="B1002" s="43" t="s">
        <v>955</v>
      </c>
      <c r="C1002" s="43" t="s">
        <v>780</v>
      </c>
      <c r="D1002" s="43"/>
      <c r="E1002" s="10" t="s">
        <v>100</v>
      </c>
      <c r="F1002" s="6">
        <f>F1003</f>
        <v>1718.7374199999999</v>
      </c>
      <c r="G1002" s="6">
        <f>G1003</f>
        <v>0</v>
      </c>
      <c r="H1002" s="6">
        <f>H1003</f>
        <v>1718.7374199999999</v>
      </c>
      <c r="I1002" s="6"/>
      <c r="J1002" s="6">
        <f>J1003</f>
        <v>0</v>
      </c>
      <c r="K1002" s="6">
        <f>K1003</f>
        <v>0</v>
      </c>
      <c r="L1002" s="6"/>
      <c r="M1002" s="6">
        <f>M1003</f>
        <v>0</v>
      </c>
      <c r="N1002" s="6">
        <f>N1003</f>
        <v>0</v>
      </c>
    </row>
    <row r="1003" spans="1:14" ht="31.5" outlineLevel="7">
      <c r="A1003" s="44" t="s">
        <v>953</v>
      </c>
      <c r="B1003" s="44" t="s">
        <v>955</v>
      </c>
      <c r="C1003" s="44" t="s">
        <v>780</v>
      </c>
      <c r="D1003" s="44" t="s">
        <v>452</v>
      </c>
      <c r="E1003" s="11" t="s">
        <v>453</v>
      </c>
      <c r="F1003" s="7">
        <v>1718.7374199999999</v>
      </c>
      <c r="G1003" s="7"/>
      <c r="H1003" s="7">
        <f>SUM(F1003:G1003)</f>
        <v>1718.7374199999999</v>
      </c>
      <c r="I1003" s="7"/>
      <c r="J1003" s="7"/>
      <c r="K1003" s="7">
        <f>SUM(I1003:J1003)</f>
        <v>0</v>
      </c>
      <c r="L1003" s="7"/>
      <c r="M1003" s="7"/>
      <c r="N1003" s="7">
        <f>SUM(L1003:M1003)</f>
        <v>0</v>
      </c>
    </row>
    <row r="1004" spans="1:14" ht="31.5" outlineLevel="7">
      <c r="A1004" s="43" t="s">
        <v>953</v>
      </c>
      <c r="B1004" s="43" t="s">
        <v>955</v>
      </c>
      <c r="C1004" s="43" t="s">
        <v>780</v>
      </c>
      <c r="D1004" s="43"/>
      <c r="E1004" s="10" t="s">
        <v>101</v>
      </c>
      <c r="F1004" s="6">
        <f>F1005</f>
        <v>5156.2122499999996</v>
      </c>
      <c r="G1004" s="6">
        <f>G1005</f>
        <v>0</v>
      </c>
      <c r="H1004" s="6">
        <f>H1005</f>
        <v>5156.2122499999996</v>
      </c>
      <c r="I1004" s="6"/>
      <c r="J1004" s="6">
        <f>J1005</f>
        <v>0</v>
      </c>
      <c r="K1004" s="6">
        <f>K1005</f>
        <v>0</v>
      </c>
      <c r="L1004" s="6"/>
      <c r="M1004" s="6">
        <f>M1005</f>
        <v>0</v>
      </c>
      <c r="N1004" s="6">
        <f>N1005</f>
        <v>0</v>
      </c>
    </row>
    <row r="1005" spans="1:14" ht="31.5" outlineLevel="7">
      <c r="A1005" s="44" t="s">
        <v>953</v>
      </c>
      <c r="B1005" s="44" t="s">
        <v>955</v>
      </c>
      <c r="C1005" s="44" t="s">
        <v>780</v>
      </c>
      <c r="D1005" s="44" t="s">
        <v>452</v>
      </c>
      <c r="E1005" s="11" t="s">
        <v>453</v>
      </c>
      <c r="F1005" s="7">
        <v>5156.2122499999996</v>
      </c>
      <c r="G1005" s="7"/>
      <c r="H1005" s="7">
        <f>SUM(F1005:G1005)</f>
        <v>5156.2122499999996</v>
      </c>
      <c r="I1005" s="7"/>
      <c r="J1005" s="7"/>
      <c r="K1005" s="7">
        <f>SUM(I1005:J1005)</f>
        <v>0</v>
      </c>
      <c r="L1005" s="7"/>
      <c r="M1005" s="7"/>
      <c r="N1005" s="7">
        <f>SUM(L1005:M1005)</f>
        <v>0</v>
      </c>
    </row>
    <row r="1006" spans="1:14" ht="31.5" outlineLevel="7">
      <c r="A1006" s="43" t="s">
        <v>953</v>
      </c>
      <c r="B1006" s="43" t="s">
        <v>955</v>
      </c>
      <c r="C1006" s="43" t="s">
        <v>765</v>
      </c>
      <c r="D1006" s="43"/>
      <c r="E1006" s="10" t="s">
        <v>766</v>
      </c>
      <c r="F1006" s="6">
        <f t="shared" ref="F1006:N1008" si="455">F1007</f>
        <v>1736.2</v>
      </c>
      <c r="G1006" s="6">
        <f t="shared" si="455"/>
        <v>0</v>
      </c>
      <c r="H1006" s="6">
        <f t="shared" si="455"/>
        <v>1736.2</v>
      </c>
      <c r="I1006" s="6">
        <f t="shared" si="455"/>
        <v>1736.2</v>
      </c>
      <c r="J1006" s="6">
        <f t="shared" si="455"/>
        <v>0</v>
      </c>
      <c r="K1006" s="6">
        <f t="shared" si="455"/>
        <v>1736.2</v>
      </c>
      <c r="L1006" s="6">
        <f t="shared" si="455"/>
        <v>1736.2</v>
      </c>
      <c r="M1006" s="6">
        <f t="shared" si="455"/>
        <v>0</v>
      </c>
      <c r="N1006" s="6">
        <f t="shared" si="455"/>
        <v>1736.2</v>
      </c>
    </row>
    <row r="1007" spans="1:14" ht="31.5" outlineLevel="7">
      <c r="A1007" s="43" t="s">
        <v>953</v>
      </c>
      <c r="B1007" s="43" t="s">
        <v>955</v>
      </c>
      <c r="C1007" s="43" t="s">
        <v>767</v>
      </c>
      <c r="D1007" s="43"/>
      <c r="E1007" s="10" t="s">
        <v>422</v>
      </c>
      <c r="F1007" s="6">
        <f t="shared" si="455"/>
        <v>1736.2</v>
      </c>
      <c r="G1007" s="6">
        <f t="shared" si="455"/>
        <v>0</v>
      </c>
      <c r="H1007" s="6">
        <f t="shared" si="455"/>
        <v>1736.2</v>
      </c>
      <c r="I1007" s="6">
        <f t="shared" si="455"/>
        <v>1736.2</v>
      </c>
      <c r="J1007" s="6">
        <f t="shared" si="455"/>
        <v>0</v>
      </c>
      <c r="K1007" s="6">
        <f t="shared" si="455"/>
        <v>1736.2</v>
      </c>
      <c r="L1007" s="6">
        <f t="shared" si="455"/>
        <v>1736.2</v>
      </c>
      <c r="M1007" s="6">
        <f t="shared" si="455"/>
        <v>0</v>
      </c>
      <c r="N1007" s="6">
        <f t="shared" si="455"/>
        <v>1736.2</v>
      </c>
    </row>
    <row r="1008" spans="1:14" ht="31.5" outlineLevel="7">
      <c r="A1008" s="43" t="s">
        <v>953</v>
      </c>
      <c r="B1008" s="43" t="s">
        <v>955</v>
      </c>
      <c r="C1008" s="43" t="s">
        <v>768</v>
      </c>
      <c r="D1008" s="43"/>
      <c r="E1008" s="10" t="s">
        <v>799</v>
      </c>
      <c r="F1008" s="6">
        <f t="shared" si="455"/>
        <v>1736.2</v>
      </c>
      <c r="G1008" s="6">
        <f t="shared" si="455"/>
        <v>0</v>
      </c>
      <c r="H1008" s="6">
        <f t="shared" si="455"/>
        <v>1736.2</v>
      </c>
      <c r="I1008" s="6">
        <f t="shared" si="455"/>
        <v>1736.2</v>
      </c>
      <c r="J1008" s="6">
        <f t="shared" si="455"/>
        <v>0</v>
      </c>
      <c r="K1008" s="6">
        <f t="shared" si="455"/>
        <v>1736.2</v>
      </c>
      <c r="L1008" s="6">
        <f t="shared" si="455"/>
        <v>1736.2</v>
      </c>
      <c r="M1008" s="6">
        <f t="shared" si="455"/>
        <v>0</v>
      </c>
      <c r="N1008" s="6">
        <f t="shared" si="455"/>
        <v>1736.2</v>
      </c>
    </row>
    <row r="1009" spans="1:14" ht="31.5" outlineLevel="7">
      <c r="A1009" s="44" t="s">
        <v>953</v>
      </c>
      <c r="B1009" s="44" t="s">
        <v>955</v>
      </c>
      <c r="C1009" s="44" t="s">
        <v>768</v>
      </c>
      <c r="D1009" s="44" t="s">
        <v>452</v>
      </c>
      <c r="E1009" s="11" t="s">
        <v>453</v>
      </c>
      <c r="F1009" s="7">
        <v>1736.2</v>
      </c>
      <c r="G1009" s="7"/>
      <c r="H1009" s="7">
        <f>SUM(F1009:G1009)</f>
        <v>1736.2</v>
      </c>
      <c r="I1009" s="7">
        <v>1736.2</v>
      </c>
      <c r="J1009" s="7"/>
      <c r="K1009" s="7">
        <f>SUM(I1009:J1009)</f>
        <v>1736.2</v>
      </c>
      <c r="L1009" s="7">
        <v>1736.2</v>
      </c>
      <c r="M1009" s="7"/>
      <c r="N1009" s="7">
        <f>SUM(L1009:M1009)</f>
        <v>1736.2</v>
      </c>
    </row>
    <row r="1010" spans="1:14" ht="15.75" outlineLevel="1">
      <c r="A1010" s="43" t="s">
        <v>953</v>
      </c>
      <c r="B1010" s="43" t="s">
        <v>957</v>
      </c>
      <c r="C1010" s="43"/>
      <c r="D1010" s="43"/>
      <c r="E1010" s="10" t="s">
        <v>958</v>
      </c>
      <c r="F1010" s="6">
        <f t="shared" ref="F1010:N1013" si="456">F1011</f>
        <v>6026.5</v>
      </c>
      <c r="G1010" s="6">
        <f t="shared" si="456"/>
        <v>0</v>
      </c>
      <c r="H1010" s="6">
        <f t="shared" si="456"/>
        <v>6026.5</v>
      </c>
      <c r="I1010" s="6">
        <f>I1011</f>
        <v>6262.5999999999995</v>
      </c>
      <c r="J1010" s="6">
        <f t="shared" si="456"/>
        <v>0</v>
      </c>
      <c r="K1010" s="6">
        <f t="shared" si="456"/>
        <v>6262.5999999999995</v>
      </c>
      <c r="L1010" s="6">
        <f>L1011</f>
        <v>7304.9</v>
      </c>
      <c r="M1010" s="6">
        <f t="shared" si="456"/>
        <v>0</v>
      </c>
      <c r="N1010" s="6">
        <f t="shared" si="456"/>
        <v>7304.9</v>
      </c>
    </row>
    <row r="1011" spans="1:14" ht="26.25" customHeight="1" outlineLevel="2">
      <c r="A1011" s="43" t="s">
        <v>953</v>
      </c>
      <c r="B1011" s="43" t="s">
        <v>957</v>
      </c>
      <c r="C1011" s="43" t="s">
        <v>647</v>
      </c>
      <c r="D1011" s="43"/>
      <c r="E1011" s="10" t="s">
        <v>648</v>
      </c>
      <c r="F1011" s="6">
        <f t="shared" si="456"/>
        <v>6026.5</v>
      </c>
      <c r="G1011" s="6">
        <f t="shared" si="456"/>
        <v>0</v>
      </c>
      <c r="H1011" s="6">
        <f t="shared" si="456"/>
        <v>6026.5</v>
      </c>
      <c r="I1011" s="6">
        <f>I1012</f>
        <v>6262.5999999999995</v>
      </c>
      <c r="J1011" s="6">
        <f t="shared" si="456"/>
        <v>0</v>
      </c>
      <c r="K1011" s="6">
        <f t="shared" si="456"/>
        <v>6262.5999999999995</v>
      </c>
      <c r="L1011" s="6">
        <f>L1012</f>
        <v>7304.9</v>
      </c>
      <c r="M1011" s="6">
        <f t="shared" si="456"/>
        <v>0</v>
      </c>
      <c r="N1011" s="6">
        <f t="shared" si="456"/>
        <v>7304.9</v>
      </c>
    </row>
    <row r="1012" spans="1:14" ht="31.5" outlineLevel="3">
      <c r="A1012" s="43" t="s">
        <v>953</v>
      </c>
      <c r="B1012" s="43" t="s">
        <v>957</v>
      </c>
      <c r="C1012" s="43" t="s">
        <v>765</v>
      </c>
      <c r="D1012" s="43"/>
      <c r="E1012" s="10" t="s">
        <v>766</v>
      </c>
      <c r="F1012" s="6">
        <f t="shared" si="456"/>
        <v>6026.5</v>
      </c>
      <c r="G1012" s="6">
        <f t="shared" si="456"/>
        <v>0</v>
      </c>
      <c r="H1012" s="6">
        <f t="shared" si="456"/>
        <v>6026.5</v>
      </c>
      <c r="I1012" s="6">
        <f>I1013</f>
        <v>6262.5999999999995</v>
      </c>
      <c r="J1012" s="6">
        <f t="shared" si="456"/>
        <v>0</v>
      </c>
      <c r="K1012" s="6">
        <f t="shared" si="456"/>
        <v>6262.5999999999995</v>
      </c>
      <c r="L1012" s="6">
        <f>L1013</f>
        <v>7304.9</v>
      </c>
      <c r="M1012" s="6">
        <f t="shared" si="456"/>
        <v>0</v>
      </c>
      <c r="N1012" s="6">
        <f t="shared" si="456"/>
        <v>7304.9</v>
      </c>
    </row>
    <row r="1013" spans="1:14" ht="31.5" outlineLevel="4">
      <c r="A1013" s="43" t="s">
        <v>953</v>
      </c>
      <c r="B1013" s="43" t="s">
        <v>957</v>
      </c>
      <c r="C1013" s="43" t="s">
        <v>767</v>
      </c>
      <c r="D1013" s="43"/>
      <c r="E1013" s="10" t="s">
        <v>422</v>
      </c>
      <c r="F1013" s="6">
        <f t="shared" si="456"/>
        <v>6026.5</v>
      </c>
      <c r="G1013" s="6">
        <f t="shared" si="456"/>
        <v>0</v>
      </c>
      <c r="H1013" s="6">
        <f t="shared" si="456"/>
        <v>6026.5</v>
      </c>
      <c r="I1013" s="6">
        <f>I1014</f>
        <v>6262.5999999999995</v>
      </c>
      <c r="J1013" s="6">
        <f t="shared" si="456"/>
        <v>0</v>
      </c>
      <c r="K1013" s="6">
        <f t="shared" si="456"/>
        <v>6262.5999999999995</v>
      </c>
      <c r="L1013" s="6">
        <f>L1014</f>
        <v>7304.9</v>
      </c>
      <c r="M1013" s="6">
        <f t="shared" si="456"/>
        <v>0</v>
      </c>
      <c r="N1013" s="6">
        <f t="shared" si="456"/>
        <v>7304.9</v>
      </c>
    </row>
    <row r="1014" spans="1:14" ht="15.75" outlineLevel="5">
      <c r="A1014" s="43" t="s">
        <v>953</v>
      </c>
      <c r="B1014" s="43" t="s">
        <v>957</v>
      </c>
      <c r="C1014" s="43" t="s">
        <v>781</v>
      </c>
      <c r="D1014" s="43"/>
      <c r="E1014" s="10" t="s">
        <v>424</v>
      </c>
      <c r="F1014" s="6">
        <f t="shared" ref="F1014:N1014" si="457">F1015+F1016</f>
        <v>6026.5</v>
      </c>
      <c r="G1014" s="6">
        <f t="shared" si="457"/>
        <v>0</v>
      </c>
      <c r="H1014" s="6">
        <f t="shared" si="457"/>
        <v>6026.5</v>
      </c>
      <c r="I1014" s="6">
        <f t="shared" si="457"/>
        <v>6262.5999999999995</v>
      </c>
      <c r="J1014" s="6">
        <f t="shared" si="457"/>
        <v>0</v>
      </c>
      <c r="K1014" s="6">
        <f t="shared" si="457"/>
        <v>6262.5999999999995</v>
      </c>
      <c r="L1014" s="6">
        <f t="shared" si="457"/>
        <v>7304.9</v>
      </c>
      <c r="M1014" s="6">
        <f t="shared" si="457"/>
        <v>0</v>
      </c>
      <c r="N1014" s="6">
        <f t="shared" si="457"/>
        <v>7304.9</v>
      </c>
    </row>
    <row r="1015" spans="1:14" ht="47.25" outlineLevel="7">
      <c r="A1015" s="44" t="s">
        <v>953</v>
      </c>
      <c r="B1015" s="44" t="s">
        <v>957</v>
      </c>
      <c r="C1015" s="44" t="s">
        <v>781</v>
      </c>
      <c r="D1015" s="44" t="s">
        <v>391</v>
      </c>
      <c r="E1015" s="11" t="s">
        <v>392</v>
      </c>
      <c r="F1015" s="7">
        <v>5898.3</v>
      </c>
      <c r="G1015" s="7"/>
      <c r="H1015" s="7">
        <f>SUM(F1015:G1015)</f>
        <v>5898.3</v>
      </c>
      <c r="I1015" s="7">
        <v>6134.4</v>
      </c>
      <c r="J1015" s="7"/>
      <c r="K1015" s="7">
        <f>SUM(I1015:J1015)</f>
        <v>6134.4</v>
      </c>
      <c r="L1015" s="7">
        <v>7176.7</v>
      </c>
      <c r="M1015" s="7"/>
      <c r="N1015" s="7">
        <f>SUM(L1015:M1015)</f>
        <v>7176.7</v>
      </c>
    </row>
    <row r="1016" spans="1:14" ht="15.75" outlineLevel="7">
      <c r="A1016" s="44" t="s">
        <v>953</v>
      </c>
      <c r="B1016" s="44" t="s">
        <v>957</v>
      </c>
      <c r="C1016" s="44" t="s">
        <v>781</v>
      </c>
      <c r="D1016" s="44" t="s">
        <v>394</v>
      </c>
      <c r="E1016" s="11" t="s">
        <v>395</v>
      </c>
      <c r="F1016" s="7">
        <v>128.19999999999999</v>
      </c>
      <c r="G1016" s="7"/>
      <c r="H1016" s="7">
        <f>SUM(F1016:G1016)</f>
        <v>128.19999999999999</v>
      </c>
      <c r="I1016" s="7">
        <v>128.19999999999999</v>
      </c>
      <c r="J1016" s="7"/>
      <c r="K1016" s="7">
        <f>SUM(I1016:J1016)</f>
        <v>128.19999999999999</v>
      </c>
      <c r="L1016" s="7">
        <v>128.19999999999999</v>
      </c>
      <c r="M1016" s="7"/>
      <c r="N1016" s="7">
        <f>SUM(L1016:M1016)</f>
        <v>128.19999999999999</v>
      </c>
    </row>
    <row r="1017" spans="1:14" ht="15.75" outlineLevel="7">
      <c r="A1017" s="44"/>
      <c r="B1017" s="44"/>
      <c r="C1017" s="44"/>
      <c r="D1017" s="44"/>
      <c r="E1017" s="11"/>
      <c r="F1017" s="7"/>
      <c r="G1017" s="7"/>
      <c r="H1017" s="7"/>
      <c r="I1017" s="7"/>
      <c r="J1017" s="7"/>
      <c r="K1017" s="7"/>
      <c r="L1017" s="7"/>
      <c r="M1017" s="7"/>
      <c r="N1017" s="7"/>
    </row>
    <row r="1018" spans="1:14" ht="15.75">
      <c r="A1018" s="43" t="s">
        <v>959</v>
      </c>
      <c r="B1018" s="43"/>
      <c r="C1018" s="43"/>
      <c r="D1018" s="43"/>
      <c r="E1018" s="10" t="s">
        <v>960</v>
      </c>
      <c r="F1018" s="6">
        <f t="shared" ref="F1018:N1018" si="458">F1020+F1030+F1057</f>
        <v>165304.74</v>
      </c>
      <c r="G1018" s="6">
        <f t="shared" si="458"/>
        <v>0</v>
      </c>
      <c r="H1018" s="6">
        <f t="shared" si="458"/>
        <v>165304.74</v>
      </c>
      <c r="I1018" s="6">
        <f t="shared" si="458"/>
        <v>187319.1</v>
      </c>
      <c r="J1018" s="6">
        <f t="shared" si="458"/>
        <v>0</v>
      </c>
      <c r="K1018" s="6">
        <f t="shared" si="458"/>
        <v>187319.1</v>
      </c>
      <c r="L1018" s="6">
        <f t="shared" si="458"/>
        <v>265588.98</v>
      </c>
      <c r="M1018" s="6">
        <f t="shared" si="458"/>
        <v>0</v>
      </c>
      <c r="N1018" s="6">
        <f t="shared" si="458"/>
        <v>265588.98</v>
      </c>
    </row>
    <row r="1019" spans="1:14" ht="15.75">
      <c r="A1019" s="43" t="s">
        <v>959</v>
      </c>
      <c r="B1019" s="43" t="s">
        <v>855</v>
      </c>
      <c r="C1019" s="43"/>
      <c r="D1019" s="43"/>
      <c r="E1019" s="51" t="s">
        <v>856</v>
      </c>
      <c r="F1019" s="6">
        <f t="shared" ref="F1019:N1019" si="459">F1020+F1030</f>
        <v>165159.63999999998</v>
      </c>
      <c r="G1019" s="6">
        <f t="shared" si="459"/>
        <v>0</v>
      </c>
      <c r="H1019" s="6">
        <f t="shared" si="459"/>
        <v>165159.63999999998</v>
      </c>
      <c r="I1019" s="6">
        <f t="shared" si="459"/>
        <v>187174</v>
      </c>
      <c r="J1019" s="6">
        <f t="shared" si="459"/>
        <v>0</v>
      </c>
      <c r="K1019" s="6">
        <f t="shared" si="459"/>
        <v>187174</v>
      </c>
      <c r="L1019" s="6">
        <f t="shared" si="459"/>
        <v>265443.88</v>
      </c>
      <c r="M1019" s="6">
        <f t="shared" si="459"/>
        <v>0</v>
      </c>
      <c r="N1019" s="6">
        <f t="shared" si="459"/>
        <v>265443.88</v>
      </c>
    </row>
    <row r="1020" spans="1:14" ht="31.5" outlineLevel="1">
      <c r="A1020" s="43" t="s">
        <v>959</v>
      </c>
      <c r="B1020" s="43" t="s">
        <v>857</v>
      </c>
      <c r="C1020" s="43"/>
      <c r="D1020" s="43"/>
      <c r="E1020" s="10" t="s">
        <v>858</v>
      </c>
      <c r="F1020" s="6">
        <f t="shared" ref="F1020:N1022" si="460">F1021</f>
        <v>24682.94</v>
      </c>
      <c r="G1020" s="6">
        <f t="shared" si="460"/>
        <v>0</v>
      </c>
      <c r="H1020" s="6">
        <f t="shared" si="460"/>
        <v>24682.94</v>
      </c>
      <c r="I1020" s="6">
        <f>I1021</f>
        <v>25335.999999999996</v>
      </c>
      <c r="J1020" s="6">
        <f t="shared" si="460"/>
        <v>0</v>
      </c>
      <c r="K1020" s="6">
        <f t="shared" si="460"/>
        <v>25335.999999999996</v>
      </c>
      <c r="L1020" s="6">
        <f>L1021</f>
        <v>29085.739999999998</v>
      </c>
      <c r="M1020" s="6">
        <f t="shared" si="460"/>
        <v>0</v>
      </c>
      <c r="N1020" s="6">
        <f t="shared" si="460"/>
        <v>29085.739999999998</v>
      </c>
    </row>
    <row r="1021" spans="1:14" ht="31.5" outlineLevel="2">
      <c r="A1021" s="43" t="s">
        <v>959</v>
      </c>
      <c r="B1021" s="43" t="s">
        <v>857</v>
      </c>
      <c r="C1021" s="43" t="s">
        <v>417</v>
      </c>
      <c r="D1021" s="43"/>
      <c r="E1021" s="10" t="s">
        <v>418</v>
      </c>
      <c r="F1021" s="6">
        <f t="shared" si="460"/>
        <v>24682.94</v>
      </c>
      <c r="G1021" s="6">
        <f t="shared" si="460"/>
        <v>0</v>
      </c>
      <c r="H1021" s="6">
        <f t="shared" si="460"/>
        <v>24682.94</v>
      </c>
      <c r="I1021" s="6">
        <f>I1022</f>
        <v>25335.999999999996</v>
      </c>
      <c r="J1021" s="6">
        <f t="shared" si="460"/>
        <v>0</v>
      </c>
      <c r="K1021" s="6">
        <f t="shared" si="460"/>
        <v>25335.999999999996</v>
      </c>
      <c r="L1021" s="6">
        <f>L1022</f>
        <v>29085.739999999998</v>
      </c>
      <c r="M1021" s="6">
        <f t="shared" si="460"/>
        <v>0</v>
      </c>
      <c r="N1021" s="6">
        <f t="shared" si="460"/>
        <v>29085.739999999998</v>
      </c>
    </row>
    <row r="1022" spans="1:14" ht="30" customHeight="1" outlineLevel="3">
      <c r="A1022" s="43" t="s">
        <v>959</v>
      </c>
      <c r="B1022" s="43" t="s">
        <v>857</v>
      </c>
      <c r="C1022" s="43" t="s">
        <v>419</v>
      </c>
      <c r="D1022" s="43"/>
      <c r="E1022" s="10" t="s">
        <v>420</v>
      </c>
      <c r="F1022" s="6">
        <f t="shared" si="460"/>
        <v>24682.94</v>
      </c>
      <c r="G1022" s="6">
        <f t="shared" si="460"/>
        <v>0</v>
      </c>
      <c r="H1022" s="6">
        <f t="shared" si="460"/>
        <v>24682.94</v>
      </c>
      <c r="I1022" s="6">
        <f>I1023</f>
        <v>25335.999999999996</v>
      </c>
      <c r="J1022" s="6">
        <f t="shared" si="460"/>
        <v>0</v>
      </c>
      <c r="K1022" s="6">
        <f t="shared" si="460"/>
        <v>25335.999999999996</v>
      </c>
      <c r="L1022" s="6">
        <f>L1023</f>
        <v>29085.739999999998</v>
      </c>
      <c r="M1022" s="6">
        <f t="shared" si="460"/>
        <v>0</v>
      </c>
      <c r="N1022" s="6">
        <f t="shared" si="460"/>
        <v>29085.739999999998</v>
      </c>
    </row>
    <row r="1023" spans="1:14" ht="47.25" outlineLevel="4">
      <c r="A1023" s="43" t="s">
        <v>959</v>
      </c>
      <c r="B1023" s="43" t="s">
        <v>857</v>
      </c>
      <c r="C1023" s="43" t="s">
        <v>782</v>
      </c>
      <c r="D1023" s="43"/>
      <c r="E1023" s="10" t="s">
        <v>783</v>
      </c>
      <c r="F1023" s="6">
        <f t="shared" ref="F1023:N1023" si="461">F1024+F1028</f>
        <v>24682.94</v>
      </c>
      <c r="G1023" s="6">
        <f t="shared" si="461"/>
        <v>0</v>
      </c>
      <c r="H1023" s="6">
        <f t="shared" si="461"/>
        <v>24682.94</v>
      </c>
      <c r="I1023" s="6">
        <f t="shared" si="461"/>
        <v>25335.999999999996</v>
      </c>
      <c r="J1023" s="6">
        <f t="shared" si="461"/>
        <v>0</v>
      </c>
      <c r="K1023" s="6">
        <f t="shared" si="461"/>
        <v>25335.999999999996</v>
      </c>
      <c r="L1023" s="6">
        <f t="shared" si="461"/>
        <v>29085.739999999998</v>
      </c>
      <c r="M1023" s="6">
        <f t="shared" si="461"/>
        <v>0</v>
      </c>
      <c r="N1023" s="6">
        <f t="shared" si="461"/>
        <v>29085.739999999998</v>
      </c>
    </row>
    <row r="1024" spans="1:14" ht="15.75" outlineLevel="5">
      <c r="A1024" s="43" t="s">
        <v>959</v>
      </c>
      <c r="B1024" s="43" t="s">
        <v>857</v>
      </c>
      <c r="C1024" s="43" t="s">
        <v>784</v>
      </c>
      <c r="D1024" s="43"/>
      <c r="E1024" s="10" t="s">
        <v>424</v>
      </c>
      <c r="F1024" s="6">
        <f t="shared" ref="F1024:N1024" si="462">F1025+F1026+F1027</f>
        <v>24566.94</v>
      </c>
      <c r="G1024" s="6">
        <f t="shared" si="462"/>
        <v>0</v>
      </c>
      <c r="H1024" s="6">
        <f t="shared" si="462"/>
        <v>24566.94</v>
      </c>
      <c r="I1024" s="6">
        <f t="shared" si="462"/>
        <v>25215.899999999998</v>
      </c>
      <c r="J1024" s="6">
        <f t="shared" si="462"/>
        <v>0</v>
      </c>
      <c r="K1024" s="6">
        <f t="shared" si="462"/>
        <v>25215.899999999998</v>
      </c>
      <c r="L1024" s="6">
        <f t="shared" si="462"/>
        <v>28965.64</v>
      </c>
      <c r="M1024" s="6">
        <f t="shared" si="462"/>
        <v>0</v>
      </c>
      <c r="N1024" s="6">
        <f t="shared" si="462"/>
        <v>28965.64</v>
      </c>
    </row>
    <row r="1025" spans="1:14" ht="47.25" outlineLevel="7">
      <c r="A1025" s="44" t="s">
        <v>959</v>
      </c>
      <c r="B1025" s="44" t="s">
        <v>857</v>
      </c>
      <c r="C1025" s="44" t="s">
        <v>784</v>
      </c>
      <c r="D1025" s="44" t="s">
        <v>391</v>
      </c>
      <c r="E1025" s="11" t="s">
        <v>392</v>
      </c>
      <c r="F1025" s="7">
        <v>21223.14</v>
      </c>
      <c r="G1025" s="7"/>
      <c r="H1025" s="7">
        <f>SUM(F1025:G1025)</f>
        <v>21223.14</v>
      </c>
      <c r="I1025" s="7">
        <v>22072.1</v>
      </c>
      <c r="J1025" s="7"/>
      <c r="K1025" s="7">
        <f>SUM(I1025:J1025)</f>
        <v>22072.1</v>
      </c>
      <c r="L1025" s="7">
        <v>25821.84</v>
      </c>
      <c r="M1025" s="7"/>
      <c r="N1025" s="7">
        <f>SUM(L1025:M1025)</f>
        <v>25821.84</v>
      </c>
    </row>
    <row r="1026" spans="1:14" ht="15.75" outlineLevel="7">
      <c r="A1026" s="44" t="s">
        <v>959</v>
      </c>
      <c r="B1026" s="44" t="s">
        <v>857</v>
      </c>
      <c r="C1026" s="44" t="s">
        <v>784</v>
      </c>
      <c r="D1026" s="44" t="s">
        <v>394</v>
      </c>
      <c r="E1026" s="11" t="s">
        <v>395</v>
      </c>
      <c r="F1026" s="7">
        <v>3265.3</v>
      </c>
      <c r="G1026" s="7"/>
      <c r="H1026" s="7">
        <f>SUM(F1026:G1026)</f>
        <v>3265.3</v>
      </c>
      <c r="I1026" s="7">
        <v>3065.3</v>
      </c>
      <c r="J1026" s="7"/>
      <c r="K1026" s="7">
        <f>SUM(I1026:J1026)</f>
        <v>3065.3</v>
      </c>
      <c r="L1026" s="7">
        <v>3065.3</v>
      </c>
      <c r="M1026" s="7"/>
      <c r="N1026" s="7">
        <f>SUM(L1026:M1026)</f>
        <v>3065.3</v>
      </c>
    </row>
    <row r="1027" spans="1:14" ht="15.75" outlineLevel="7">
      <c r="A1027" s="44" t="s">
        <v>959</v>
      </c>
      <c r="B1027" s="44" t="s">
        <v>857</v>
      </c>
      <c r="C1027" s="44" t="s">
        <v>784</v>
      </c>
      <c r="D1027" s="44" t="s">
        <v>402</v>
      </c>
      <c r="E1027" s="11" t="s">
        <v>403</v>
      </c>
      <c r="F1027" s="7">
        <v>78.5</v>
      </c>
      <c r="G1027" s="7"/>
      <c r="H1027" s="7">
        <f>SUM(F1027:G1027)</f>
        <v>78.5</v>
      </c>
      <c r="I1027" s="7">
        <v>78.5</v>
      </c>
      <c r="J1027" s="7"/>
      <c r="K1027" s="7">
        <f>SUM(I1027:J1027)</f>
        <v>78.5</v>
      </c>
      <c r="L1027" s="7">
        <v>78.5</v>
      </c>
      <c r="M1027" s="7"/>
      <c r="N1027" s="7">
        <f>SUM(L1027:M1027)</f>
        <v>78.5</v>
      </c>
    </row>
    <row r="1028" spans="1:14" ht="30" customHeight="1" outlineLevel="5">
      <c r="A1028" s="43" t="s">
        <v>959</v>
      </c>
      <c r="B1028" s="43" t="s">
        <v>857</v>
      </c>
      <c r="C1028" s="43" t="s">
        <v>141</v>
      </c>
      <c r="D1028" s="43"/>
      <c r="E1028" s="10" t="s">
        <v>785</v>
      </c>
      <c r="F1028" s="6">
        <f t="shared" ref="F1028:N1028" si="463">F1029</f>
        <v>116</v>
      </c>
      <c r="G1028" s="6">
        <f t="shared" si="463"/>
        <v>0</v>
      </c>
      <c r="H1028" s="6">
        <f t="shared" si="463"/>
        <v>116</v>
      </c>
      <c r="I1028" s="6">
        <f t="shared" si="463"/>
        <v>120.1</v>
      </c>
      <c r="J1028" s="6">
        <f t="shared" si="463"/>
        <v>0</v>
      </c>
      <c r="K1028" s="6">
        <f t="shared" si="463"/>
        <v>120.1</v>
      </c>
      <c r="L1028" s="6">
        <f t="shared" si="463"/>
        <v>120.1</v>
      </c>
      <c r="M1028" s="6">
        <f t="shared" si="463"/>
        <v>0</v>
      </c>
      <c r="N1028" s="6">
        <f t="shared" si="463"/>
        <v>120.1</v>
      </c>
    </row>
    <row r="1029" spans="1:14" ht="47.25" outlineLevel="7">
      <c r="A1029" s="44" t="s">
        <v>959</v>
      </c>
      <c r="B1029" s="44" t="s">
        <v>857</v>
      </c>
      <c r="C1029" s="44" t="s">
        <v>141</v>
      </c>
      <c r="D1029" s="44" t="s">
        <v>391</v>
      </c>
      <c r="E1029" s="11" t="s">
        <v>392</v>
      </c>
      <c r="F1029" s="7">
        <v>116</v>
      </c>
      <c r="G1029" s="7"/>
      <c r="H1029" s="7">
        <f>SUM(F1029:G1029)</f>
        <v>116</v>
      </c>
      <c r="I1029" s="7">
        <v>120.1</v>
      </c>
      <c r="J1029" s="7"/>
      <c r="K1029" s="7">
        <f>SUM(I1029:J1029)</f>
        <v>120.1</v>
      </c>
      <c r="L1029" s="7">
        <v>120.1</v>
      </c>
      <c r="M1029" s="7"/>
      <c r="N1029" s="7">
        <f>SUM(L1029:M1029)</f>
        <v>120.1</v>
      </c>
    </row>
    <row r="1030" spans="1:14" ht="15.75" outlineLevel="1">
      <c r="A1030" s="43" t="s">
        <v>959</v>
      </c>
      <c r="B1030" s="43" t="s">
        <v>859</v>
      </c>
      <c r="C1030" s="43"/>
      <c r="D1030" s="43"/>
      <c r="E1030" s="10" t="s">
        <v>860</v>
      </c>
      <c r="F1030" s="6">
        <f t="shared" ref="F1030:L1030" si="464">F1031+F1039+F1051</f>
        <v>140476.69999999998</v>
      </c>
      <c r="G1030" s="6">
        <f>G1031+G1039+G1051</f>
        <v>0</v>
      </c>
      <c r="H1030" s="6">
        <f>H1031+H1039+H1051</f>
        <v>140476.69999999998</v>
      </c>
      <c r="I1030" s="6">
        <f t="shared" si="464"/>
        <v>161838</v>
      </c>
      <c r="J1030" s="6">
        <f t="shared" si="464"/>
        <v>0</v>
      </c>
      <c r="K1030" s="6">
        <f t="shared" si="464"/>
        <v>161838</v>
      </c>
      <c r="L1030" s="6">
        <f t="shared" si="464"/>
        <v>236358.13999999998</v>
      </c>
      <c r="M1030" s="6">
        <f>M1031+M1039+M1051</f>
        <v>0</v>
      </c>
      <c r="N1030" s="6">
        <f>N1031+N1039+N1051</f>
        <v>236358.13999999998</v>
      </c>
    </row>
    <row r="1031" spans="1:14" ht="31.5" outlineLevel="2">
      <c r="A1031" s="43" t="s">
        <v>959</v>
      </c>
      <c r="B1031" s="43" t="s">
        <v>859</v>
      </c>
      <c r="C1031" s="43" t="s">
        <v>610</v>
      </c>
      <c r="D1031" s="43"/>
      <c r="E1031" s="10" t="s">
        <v>611</v>
      </c>
      <c r="F1031" s="6">
        <f t="shared" ref="F1031:N1032" si="465">F1032</f>
        <v>20844.599999999999</v>
      </c>
      <c r="G1031" s="6">
        <f t="shared" si="465"/>
        <v>0</v>
      </c>
      <c r="H1031" s="6">
        <f t="shared" si="465"/>
        <v>20844.599999999999</v>
      </c>
      <c r="I1031" s="6">
        <f>I1032</f>
        <v>21071</v>
      </c>
      <c r="J1031" s="6">
        <f t="shared" si="465"/>
        <v>0</v>
      </c>
      <c r="K1031" s="6">
        <f t="shared" si="465"/>
        <v>21071</v>
      </c>
      <c r="L1031" s="6">
        <f>L1032</f>
        <v>20908.7</v>
      </c>
      <c r="M1031" s="6">
        <f t="shared" si="465"/>
        <v>0</v>
      </c>
      <c r="N1031" s="6">
        <f t="shared" si="465"/>
        <v>20908.7</v>
      </c>
    </row>
    <row r="1032" spans="1:14" ht="31.5" outlineLevel="3">
      <c r="A1032" s="43" t="s">
        <v>959</v>
      </c>
      <c r="B1032" s="43" t="s">
        <v>859</v>
      </c>
      <c r="C1032" s="43" t="s">
        <v>681</v>
      </c>
      <c r="D1032" s="43"/>
      <c r="E1032" s="10" t="s">
        <v>682</v>
      </c>
      <c r="F1032" s="6">
        <f t="shared" si="465"/>
        <v>20844.599999999999</v>
      </c>
      <c r="G1032" s="6">
        <f t="shared" si="465"/>
        <v>0</v>
      </c>
      <c r="H1032" s="6">
        <f t="shared" si="465"/>
        <v>20844.599999999999</v>
      </c>
      <c r="I1032" s="6">
        <f>I1033</f>
        <v>21071</v>
      </c>
      <c r="J1032" s="6">
        <f t="shared" si="465"/>
        <v>0</v>
      </c>
      <c r="K1032" s="6">
        <f t="shared" si="465"/>
        <v>21071</v>
      </c>
      <c r="L1032" s="6">
        <f>L1033</f>
        <v>20908.7</v>
      </c>
      <c r="M1032" s="6">
        <f t="shared" si="465"/>
        <v>0</v>
      </c>
      <c r="N1032" s="6">
        <f t="shared" si="465"/>
        <v>20908.7</v>
      </c>
    </row>
    <row r="1033" spans="1:14" ht="31.5" outlineLevel="4">
      <c r="A1033" s="43" t="s">
        <v>959</v>
      </c>
      <c r="B1033" s="43" t="s">
        <v>859</v>
      </c>
      <c r="C1033" s="43" t="s">
        <v>686</v>
      </c>
      <c r="D1033" s="43"/>
      <c r="E1033" s="10" t="s">
        <v>687</v>
      </c>
      <c r="F1033" s="6">
        <f t="shared" ref="F1033:N1033" si="466">F1036+F1034</f>
        <v>20844.599999999999</v>
      </c>
      <c r="G1033" s="6">
        <f t="shared" si="466"/>
        <v>0</v>
      </c>
      <c r="H1033" s="6">
        <f t="shared" si="466"/>
        <v>20844.599999999999</v>
      </c>
      <c r="I1033" s="6">
        <f t="shared" si="466"/>
        <v>21071</v>
      </c>
      <c r="J1033" s="6">
        <f t="shared" si="466"/>
        <v>0</v>
      </c>
      <c r="K1033" s="6">
        <f t="shared" si="466"/>
        <v>21071</v>
      </c>
      <c r="L1033" s="6">
        <f t="shared" si="466"/>
        <v>20908.7</v>
      </c>
      <c r="M1033" s="6">
        <f t="shared" si="466"/>
        <v>0</v>
      </c>
      <c r="N1033" s="6">
        <f t="shared" si="466"/>
        <v>20908.7</v>
      </c>
    </row>
    <row r="1034" spans="1:14" ht="63" outlineLevel="4">
      <c r="A1034" s="43" t="s">
        <v>959</v>
      </c>
      <c r="B1034" s="43" t="s">
        <v>859</v>
      </c>
      <c r="C1034" s="163" t="s">
        <v>312</v>
      </c>
      <c r="D1034" s="163"/>
      <c r="E1034" s="166" t="s">
        <v>720</v>
      </c>
      <c r="F1034" s="6">
        <f t="shared" ref="F1034:N1034" si="467">F1035</f>
        <v>74.400000000000006</v>
      </c>
      <c r="G1034" s="6">
        <f t="shared" si="467"/>
        <v>0</v>
      </c>
      <c r="H1034" s="6">
        <f t="shared" si="467"/>
        <v>74.400000000000006</v>
      </c>
      <c r="I1034" s="6">
        <f t="shared" si="467"/>
        <v>74.400000000000006</v>
      </c>
      <c r="J1034" s="6">
        <f t="shared" si="467"/>
        <v>0</v>
      </c>
      <c r="K1034" s="6">
        <f t="shared" si="467"/>
        <v>74.400000000000006</v>
      </c>
      <c r="L1034" s="6">
        <f t="shared" si="467"/>
        <v>74.400000000000006</v>
      </c>
      <c r="M1034" s="6">
        <f t="shared" si="467"/>
        <v>0</v>
      </c>
      <c r="N1034" s="6">
        <f t="shared" si="467"/>
        <v>74.400000000000006</v>
      </c>
    </row>
    <row r="1035" spans="1:14" ht="47.25" outlineLevel="4">
      <c r="A1035" s="44" t="s">
        <v>959</v>
      </c>
      <c r="B1035" s="44" t="s">
        <v>859</v>
      </c>
      <c r="C1035" s="165" t="s">
        <v>312</v>
      </c>
      <c r="D1035" s="44" t="s">
        <v>391</v>
      </c>
      <c r="E1035" s="11" t="s">
        <v>392</v>
      </c>
      <c r="F1035" s="7">
        <v>74.400000000000006</v>
      </c>
      <c r="G1035" s="7"/>
      <c r="H1035" s="7">
        <f>SUM(F1035:G1035)</f>
        <v>74.400000000000006</v>
      </c>
      <c r="I1035" s="7">
        <v>74.400000000000006</v>
      </c>
      <c r="J1035" s="7"/>
      <c r="K1035" s="7">
        <f>SUM(I1035:J1035)</f>
        <v>74.400000000000006</v>
      </c>
      <c r="L1035" s="7">
        <v>74.400000000000006</v>
      </c>
      <c r="M1035" s="7"/>
      <c r="N1035" s="7">
        <f>SUM(L1035:M1035)</f>
        <v>74.400000000000006</v>
      </c>
    </row>
    <row r="1036" spans="1:14" ht="31.5" outlineLevel="5">
      <c r="A1036" s="43" t="s">
        <v>959</v>
      </c>
      <c r="B1036" s="43" t="s">
        <v>859</v>
      </c>
      <c r="C1036" s="43" t="s">
        <v>690</v>
      </c>
      <c r="D1036" s="43"/>
      <c r="E1036" s="10" t="s">
        <v>691</v>
      </c>
      <c r="F1036" s="6">
        <f t="shared" ref="F1036:L1036" si="468">F1037+F1038</f>
        <v>20770.199999999997</v>
      </c>
      <c r="G1036" s="6">
        <f>G1037+G1038</f>
        <v>0</v>
      </c>
      <c r="H1036" s="6">
        <f>H1037+H1038</f>
        <v>20770.199999999997</v>
      </c>
      <c r="I1036" s="6">
        <f t="shared" si="468"/>
        <v>20996.6</v>
      </c>
      <c r="J1036" s="6">
        <f t="shared" si="468"/>
        <v>0</v>
      </c>
      <c r="K1036" s="6">
        <f t="shared" si="468"/>
        <v>20996.6</v>
      </c>
      <c r="L1036" s="6">
        <f t="shared" si="468"/>
        <v>20834.3</v>
      </c>
      <c r="M1036" s="6">
        <f>M1037+M1038</f>
        <v>0</v>
      </c>
      <c r="N1036" s="6">
        <f>N1037+N1038</f>
        <v>20834.3</v>
      </c>
    </row>
    <row r="1037" spans="1:14" ht="47.25" outlineLevel="7">
      <c r="A1037" s="44" t="s">
        <v>959</v>
      </c>
      <c r="B1037" s="44" t="s">
        <v>859</v>
      </c>
      <c r="C1037" s="44" t="s">
        <v>690</v>
      </c>
      <c r="D1037" s="44" t="s">
        <v>391</v>
      </c>
      <c r="E1037" s="11" t="s">
        <v>392</v>
      </c>
      <c r="F1037" s="7">
        <v>20738.599999999999</v>
      </c>
      <c r="G1037" s="7"/>
      <c r="H1037" s="7">
        <f>SUM(F1037:G1037)</f>
        <v>20738.599999999999</v>
      </c>
      <c r="I1037" s="7">
        <v>20967.599999999999</v>
      </c>
      <c r="J1037" s="7"/>
      <c r="K1037" s="7">
        <f>SUM(I1037:J1037)</f>
        <v>20967.599999999999</v>
      </c>
      <c r="L1037" s="7">
        <v>20805.7</v>
      </c>
      <c r="M1037" s="7"/>
      <c r="N1037" s="7">
        <f>SUM(L1037:M1037)</f>
        <v>20805.7</v>
      </c>
    </row>
    <row r="1038" spans="1:14" ht="15.75" outlineLevel="7">
      <c r="A1038" s="44" t="s">
        <v>959</v>
      </c>
      <c r="B1038" s="44" t="s">
        <v>859</v>
      </c>
      <c r="C1038" s="44" t="s">
        <v>690</v>
      </c>
      <c r="D1038" s="44" t="s">
        <v>394</v>
      </c>
      <c r="E1038" s="11" t="s">
        <v>395</v>
      </c>
      <c r="F1038" s="7">
        <v>31.6</v>
      </c>
      <c r="G1038" s="7"/>
      <c r="H1038" s="7">
        <f>SUM(F1038:G1038)</f>
        <v>31.6</v>
      </c>
      <c r="I1038" s="7">
        <v>29</v>
      </c>
      <c r="J1038" s="7"/>
      <c r="K1038" s="7">
        <f>SUM(I1038:J1038)</f>
        <v>29</v>
      </c>
      <c r="L1038" s="7">
        <v>28.6</v>
      </c>
      <c r="M1038" s="7"/>
      <c r="N1038" s="7">
        <f>SUM(L1038:M1038)</f>
        <v>28.6</v>
      </c>
    </row>
    <row r="1039" spans="1:14" ht="31.5" outlineLevel="2">
      <c r="A1039" s="43" t="s">
        <v>959</v>
      </c>
      <c r="B1039" s="43" t="s">
        <v>859</v>
      </c>
      <c r="C1039" s="43" t="s">
        <v>417</v>
      </c>
      <c r="D1039" s="43"/>
      <c r="E1039" s="10" t="s">
        <v>418</v>
      </c>
      <c r="F1039" s="6">
        <f t="shared" ref="F1039:L1039" si="469">F1040+F1045</f>
        <v>78998.599999999991</v>
      </c>
      <c r="G1039" s="6">
        <f>G1040+G1045</f>
        <v>0</v>
      </c>
      <c r="H1039" s="6">
        <f>H1040+H1045</f>
        <v>78998.599999999991</v>
      </c>
      <c r="I1039" s="6">
        <f t="shared" si="469"/>
        <v>81929.099999999991</v>
      </c>
      <c r="J1039" s="6">
        <f t="shared" si="469"/>
        <v>0</v>
      </c>
      <c r="K1039" s="6">
        <f t="shared" si="469"/>
        <v>81929.099999999991</v>
      </c>
      <c r="L1039" s="6">
        <f t="shared" si="469"/>
        <v>94863.9</v>
      </c>
      <c r="M1039" s="6">
        <f>M1040+M1045</f>
        <v>0</v>
      </c>
      <c r="N1039" s="6">
        <f>N1040+N1045</f>
        <v>94863.9</v>
      </c>
    </row>
    <row r="1040" spans="1:14" ht="15.75" outlineLevel="3">
      <c r="A1040" s="43" t="s">
        <v>959</v>
      </c>
      <c r="B1040" s="43" t="s">
        <v>859</v>
      </c>
      <c r="C1040" s="43" t="s">
        <v>458</v>
      </c>
      <c r="D1040" s="43"/>
      <c r="E1040" s="10" t="s">
        <v>459</v>
      </c>
      <c r="F1040" s="6">
        <f t="shared" ref="F1040:N1041" si="470">F1041</f>
        <v>197.39999999999998</v>
      </c>
      <c r="G1040" s="6">
        <f t="shared" si="470"/>
        <v>0</v>
      </c>
      <c r="H1040" s="6">
        <f t="shared" si="470"/>
        <v>197.39999999999998</v>
      </c>
      <c r="I1040" s="6">
        <f>I1041</f>
        <v>197.39999999999998</v>
      </c>
      <c r="J1040" s="6">
        <f t="shared" si="470"/>
        <v>0</v>
      </c>
      <c r="K1040" s="6">
        <f t="shared" si="470"/>
        <v>197.39999999999998</v>
      </c>
      <c r="L1040" s="6">
        <f>L1041</f>
        <v>197.39999999999998</v>
      </c>
      <c r="M1040" s="6">
        <f t="shared" si="470"/>
        <v>0</v>
      </c>
      <c r="N1040" s="6">
        <f t="shared" si="470"/>
        <v>197.39999999999998</v>
      </c>
    </row>
    <row r="1041" spans="1:14" ht="30.75" customHeight="1" outlineLevel="4">
      <c r="A1041" s="43" t="s">
        <v>959</v>
      </c>
      <c r="B1041" s="43" t="s">
        <v>859</v>
      </c>
      <c r="C1041" s="43" t="s">
        <v>460</v>
      </c>
      <c r="D1041" s="43"/>
      <c r="E1041" s="10" t="s">
        <v>461</v>
      </c>
      <c r="F1041" s="6">
        <f t="shared" si="470"/>
        <v>197.39999999999998</v>
      </c>
      <c r="G1041" s="6">
        <f t="shared" si="470"/>
        <v>0</v>
      </c>
      <c r="H1041" s="6">
        <f t="shared" si="470"/>
        <v>197.39999999999998</v>
      </c>
      <c r="I1041" s="6">
        <f>I1042</f>
        <v>197.39999999999998</v>
      </c>
      <c r="J1041" s="6">
        <f t="shared" si="470"/>
        <v>0</v>
      </c>
      <c r="K1041" s="6">
        <f t="shared" si="470"/>
        <v>197.39999999999998</v>
      </c>
      <c r="L1041" s="6">
        <f>L1042</f>
        <v>197.39999999999998</v>
      </c>
      <c r="M1041" s="6">
        <f t="shared" si="470"/>
        <v>0</v>
      </c>
      <c r="N1041" s="6">
        <f t="shared" si="470"/>
        <v>197.39999999999998</v>
      </c>
    </row>
    <row r="1042" spans="1:14" ht="15.75" outlineLevel="5">
      <c r="A1042" s="43" t="s">
        <v>959</v>
      </c>
      <c r="B1042" s="43" t="s">
        <v>859</v>
      </c>
      <c r="C1042" s="43" t="s">
        <v>462</v>
      </c>
      <c r="D1042" s="43"/>
      <c r="E1042" s="10" t="s">
        <v>463</v>
      </c>
      <c r="F1042" s="6">
        <f t="shared" ref="F1042:L1042" si="471">F1043+F1044</f>
        <v>197.39999999999998</v>
      </c>
      <c r="G1042" s="6">
        <f>G1043+G1044</f>
        <v>0</v>
      </c>
      <c r="H1042" s="6">
        <f>H1043+H1044</f>
        <v>197.39999999999998</v>
      </c>
      <c r="I1042" s="6">
        <f t="shared" si="471"/>
        <v>197.39999999999998</v>
      </c>
      <c r="J1042" s="6">
        <f t="shared" si="471"/>
        <v>0</v>
      </c>
      <c r="K1042" s="6">
        <f t="shared" si="471"/>
        <v>197.39999999999998</v>
      </c>
      <c r="L1042" s="6">
        <f t="shared" si="471"/>
        <v>197.39999999999998</v>
      </c>
      <c r="M1042" s="6">
        <f>M1043+M1044</f>
        <v>0</v>
      </c>
      <c r="N1042" s="6">
        <f>N1043+N1044</f>
        <v>197.39999999999998</v>
      </c>
    </row>
    <row r="1043" spans="1:14" ht="47.25" outlineLevel="7">
      <c r="A1043" s="44" t="s">
        <v>959</v>
      </c>
      <c r="B1043" s="44" t="s">
        <v>859</v>
      </c>
      <c r="C1043" s="44" t="s">
        <v>462</v>
      </c>
      <c r="D1043" s="44" t="s">
        <v>391</v>
      </c>
      <c r="E1043" s="11" t="s">
        <v>392</v>
      </c>
      <c r="F1043" s="7">
        <v>88.6</v>
      </c>
      <c r="G1043" s="7"/>
      <c r="H1043" s="7">
        <f>SUM(F1043:G1043)</f>
        <v>88.6</v>
      </c>
      <c r="I1043" s="7">
        <v>88.6</v>
      </c>
      <c r="J1043" s="7"/>
      <c r="K1043" s="7">
        <f>SUM(I1043:J1043)</f>
        <v>88.6</v>
      </c>
      <c r="L1043" s="7">
        <v>88.6</v>
      </c>
      <c r="M1043" s="7"/>
      <c r="N1043" s="7">
        <f>SUM(L1043:M1043)</f>
        <v>88.6</v>
      </c>
    </row>
    <row r="1044" spans="1:14" ht="15.75" outlineLevel="7">
      <c r="A1044" s="44" t="s">
        <v>959</v>
      </c>
      <c r="B1044" s="44" t="s">
        <v>859</v>
      </c>
      <c r="C1044" s="44" t="s">
        <v>462</v>
      </c>
      <c r="D1044" s="44" t="s">
        <v>394</v>
      </c>
      <c r="E1044" s="11" t="s">
        <v>395</v>
      </c>
      <c r="F1044" s="7">
        <v>108.8</v>
      </c>
      <c r="G1044" s="7"/>
      <c r="H1044" s="7">
        <f>SUM(F1044:G1044)</f>
        <v>108.8</v>
      </c>
      <c r="I1044" s="7">
        <v>108.8</v>
      </c>
      <c r="J1044" s="7"/>
      <c r="K1044" s="7">
        <f>SUM(I1044:J1044)</f>
        <v>108.8</v>
      </c>
      <c r="L1044" s="7">
        <v>108.8</v>
      </c>
      <c r="M1044" s="7"/>
      <c r="N1044" s="7">
        <f>SUM(L1044:M1044)</f>
        <v>108.8</v>
      </c>
    </row>
    <row r="1045" spans="1:14" ht="30.75" customHeight="1" outlineLevel="3">
      <c r="A1045" s="43" t="s">
        <v>959</v>
      </c>
      <c r="B1045" s="43" t="s">
        <v>859</v>
      </c>
      <c r="C1045" s="43" t="s">
        <v>419</v>
      </c>
      <c r="D1045" s="43"/>
      <c r="E1045" s="10" t="s">
        <v>420</v>
      </c>
      <c r="F1045" s="6">
        <f t="shared" ref="F1045:N1046" si="472">F1046</f>
        <v>78801.2</v>
      </c>
      <c r="G1045" s="6">
        <f t="shared" si="472"/>
        <v>0</v>
      </c>
      <c r="H1045" s="6">
        <f t="shared" si="472"/>
        <v>78801.2</v>
      </c>
      <c r="I1045" s="6">
        <f>I1046</f>
        <v>81731.7</v>
      </c>
      <c r="J1045" s="6">
        <f t="shared" si="472"/>
        <v>0</v>
      </c>
      <c r="K1045" s="6">
        <f t="shared" si="472"/>
        <v>81731.7</v>
      </c>
      <c r="L1045" s="6">
        <f>L1046</f>
        <v>94666.5</v>
      </c>
      <c r="M1045" s="6">
        <f t="shared" si="472"/>
        <v>0</v>
      </c>
      <c r="N1045" s="6">
        <f t="shared" si="472"/>
        <v>94666.5</v>
      </c>
    </row>
    <row r="1046" spans="1:14" ht="31.5" outlineLevel="4">
      <c r="A1046" s="43" t="s">
        <v>959</v>
      </c>
      <c r="B1046" s="43" t="s">
        <v>859</v>
      </c>
      <c r="C1046" s="43" t="s">
        <v>472</v>
      </c>
      <c r="D1046" s="43"/>
      <c r="E1046" s="10" t="s">
        <v>473</v>
      </c>
      <c r="F1046" s="6">
        <f t="shared" si="472"/>
        <v>78801.2</v>
      </c>
      <c r="G1046" s="6">
        <f t="shared" si="472"/>
        <v>0</v>
      </c>
      <c r="H1046" s="6">
        <f t="shared" si="472"/>
        <v>78801.2</v>
      </c>
      <c r="I1046" s="6">
        <f>I1047</f>
        <v>81731.7</v>
      </c>
      <c r="J1046" s="6">
        <f t="shared" si="472"/>
        <v>0</v>
      </c>
      <c r="K1046" s="6">
        <f t="shared" si="472"/>
        <v>81731.7</v>
      </c>
      <c r="L1046" s="6">
        <f>L1047</f>
        <v>94666.5</v>
      </c>
      <c r="M1046" s="6">
        <f t="shared" si="472"/>
        <v>0</v>
      </c>
      <c r="N1046" s="6">
        <f t="shared" si="472"/>
        <v>94666.5</v>
      </c>
    </row>
    <row r="1047" spans="1:14" ht="15.75" outlineLevel="5">
      <c r="A1047" s="43" t="s">
        <v>959</v>
      </c>
      <c r="B1047" s="43" t="s">
        <v>859</v>
      </c>
      <c r="C1047" s="43" t="s">
        <v>786</v>
      </c>
      <c r="D1047" s="43"/>
      <c r="E1047" s="10" t="s">
        <v>489</v>
      </c>
      <c r="F1047" s="6">
        <f t="shared" ref="F1047:L1047" si="473">F1048+F1049+F1050</f>
        <v>78801.2</v>
      </c>
      <c r="G1047" s="6">
        <f>G1048+G1049+G1050</f>
        <v>0</v>
      </c>
      <c r="H1047" s="6">
        <f>H1048+H1049+H1050</f>
        <v>78801.2</v>
      </c>
      <c r="I1047" s="6">
        <f t="shared" si="473"/>
        <v>81731.7</v>
      </c>
      <c r="J1047" s="6">
        <f t="shared" si="473"/>
        <v>0</v>
      </c>
      <c r="K1047" s="6">
        <f t="shared" si="473"/>
        <v>81731.7</v>
      </c>
      <c r="L1047" s="6">
        <f t="shared" si="473"/>
        <v>94666.5</v>
      </c>
      <c r="M1047" s="6">
        <f>M1048+M1049+M1050</f>
        <v>0</v>
      </c>
      <c r="N1047" s="6">
        <f>N1048+N1049+N1050</f>
        <v>94666.5</v>
      </c>
    </row>
    <row r="1048" spans="1:14" ht="47.25" outlineLevel="7">
      <c r="A1048" s="44" t="s">
        <v>959</v>
      </c>
      <c r="B1048" s="44" t="s">
        <v>859</v>
      </c>
      <c r="C1048" s="44" t="s">
        <v>786</v>
      </c>
      <c r="D1048" s="44" t="s">
        <v>391</v>
      </c>
      <c r="E1048" s="11" t="s">
        <v>392</v>
      </c>
      <c r="F1048" s="7">
        <v>73201.399999999994</v>
      </c>
      <c r="G1048" s="7"/>
      <c r="H1048" s="7">
        <f>SUM(F1048:G1048)</f>
        <v>73201.399999999994</v>
      </c>
      <c r="I1048" s="7">
        <v>76131.899999999994</v>
      </c>
      <c r="J1048" s="7"/>
      <c r="K1048" s="7">
        <f>SUM(I1048:J1048)</f>
        <v>76131.899999999994</v>
      </c>
      <c r="L1048" s="7">
        <v>89066.7</v>
      </c>
      <c r="M1048" s="7"/>
      <c r="N1048" s="7">
        <f>SUM(L1048:M1048)</f>
        <v>89066.7</v>
      </c>
    </row>
    <row r="1049" spans="1:14" ht="15.75" outlineLevel="7">
      <c r="A1049" s="44" t="s">
        <v>959</v>
      </c>
      <c r="B1049" s="44" t="s">
        <v>859</v>
      </c>
      <c r="C1049" s="44" t="s">
        <v>786</v>
      </c>
      <c r="D1049" s="44" t="s">
        <v>394</v>
      </c>
      <c r="E1049" s="11" t="s">
        <v>395</v>
      </c>
      <c r="F1049" s="7">
        <v>5491.2</v>
      </c>
      <c r="G1049" s="7"/>
      <c r="H1049" s="7">
        <f>SUM(F1049:G1049)</f>
        <v>5491.2</v>
      </c>
      <c r="I1049" s="7">
        <v>5491.2</v>
      </c>
      <c r="J1049" s="7"/>
      <c r="K1049" s="7">
        <f>SUM(I1049:J1049)</f>
        <v>5491.2</v>
      </c>
      <c r="L1049" s="7">
        <v>5491.2</v>
      </c>
      <c r="M1049" s="7"/>
      <c r="N1049" s="7">
        <f>SUM(L1049:M1049)</f>
        <v>5491.2</v>
      </c>
    </row>
    <row r="1050" spans="1:14" ht="15.75" outlineLevel="7">
      <c r="A1050" s="44" t="s">
        <v>959</v>
      </c>
      <c r="B1050" s="44" t="s">
        <v>859</v>
      </c>
      <c r="C1050" s="44" t="s">
        <v>786</v>
      </c>
      <c r="D1050" s="44" t="s">
        <v>402</v>
      </c>
      <c r="E1050" s="11" t="s">
        <v>403</v>
      </c>
      <c r="F1050" s="7">
        <v>108.6</v>
      </c>
      <c r="G1050" s="7"/>
      <c r="H1050" s="7">
        <f>SUM(F1050:G1050)</f>
        <v>108.6</v>
      </c>
      <c r="I1050" s="7">
        <v>108.6</v>
      </c>
      <c r="J1050" s="7"/>
      <c r="K1050" s="7">
        <f>SUM(I1050:J1050)</f>
        <v>108.6</v>
      </c>
      <c r="L1050" s="7">
        <v>108.6</v>
      </c>
      <c r="M1050" s="7"/>
      <c r="N1050" s="7">
        <f>SUM(L1050:M1050)</f>
        <v>108.6</v>
      </c>
    </row>
    <row r="1051" spans="1:14" ht="31.5" outlineLevel="2">
      <c r="A1051" s="43" t="s">
        <v>959</v>
      </c>
      <c r="B1051" s="43" t="s">
        <v>859</v>
      </c>
      <c r="C1051" s="43" t="s">
        <v>398</v>
      </c>
      <c r="D1051" s="43"/>
      <c r="E1051" s="10" t="s">
        <v>399</v>
      </c>
      <c r="F1051" s="6">
        <f t="shared" ref="F1051:L1051" si="474">F1052+F1054</f>
        <v>40633.5</v>
      </c>
      <c r="G1051" s="6">
        <f>G1052+G1054</f>
        <v>0</v>
      </c>
      <c r="H1051" s="6">
        <f>H1052+H1054</f>
        <v>40633.5</v>
      </c>
      <c r="I1051" s="6">
        <f t="shared" si="474"/>
        <v>58837.9</v>
      </c>
      <c r="J1051" s="6">
        <f t="shared" si="474"/>
        <v>0</v>
      </c>
      <c r="K1051" s="6">
        <f t="shared" si="474"/>
        <v>58837.9</v>
      </c>
      <c r="L1051" s="6">
        <f t="shared" si="474"/>
        <v>120585.54</v>
      </c>
      <c r="M1051" s="6">
        <f>M1052+M1054</f>
        <v>0</v>
      </c>
      <c r="N1051" s="6">
        <f>N1052+N1054</f>
        <v>120585.54</v>
      </c>
    </row>
    <row r="1052" spans="1:14" ht="47.25" outlineLevel="3">
      <c r="A1052" s="43" t="s">
        <v>959</v>
      </c>
      <c r="B1052" s="43" t="s">
        <v>859</v>
      </c>
      <c r="C1052" s="43" t="s">
        <v>787</v>
      </c>
      <c r="D1052" s="43"/>
      <c r="E1052" s="10" t="s">
        <v>10</v>
      </c>
      <c r="F1052" s="6">
        <f t="shared" ref="F1052:N1052" si="475">F1053</f>
        <v>40633.5</v>
      </c>
      <c r="G1052" s="6">
        <f t="shared" si="475"/>
        <v>0</v>
      </c>
      <c r="H1052" s="6">
        <f t="shared" si="475"/>
        <v>40633.5</v>
      </c>
      <c r="I1052" s="6">
        <f t="shared" si="475"/>
        <v>10650</v>
      </c>
      <c r="J1052" s="6">
        <f t="shared" si="475"/>
        <v>0</v>
      </c>
      <c r="K1052" s="6">
        <f t="shared" si="475"/>
        <v>10650</v>
      </c>
      <c r="L1052" s="6">
        <f t="shared" si="475"/>
        <v>20326</v>
      </c>
      <c r="M1052" s="6">
        <f t="shared" si="475"/>
        <v>0</v>
      </c>
      <c r="N1052" s="6">
        <f t="shared" si="475"/>
        <v>20326</v>
      </c>
    </row>
    <row r="1053" spans="1:14" ht="15.75" outlineLevel="7">
      <c r="A1053" s="44" t="s">
        <v>959</v>
      </c>
      <c r="B1053" s="44" t="s">
        <v>859</v>
      </c>
      <c r="C1053" s="44" t="s">
        <v>787</v>
      </c>
      <c r="D1053" s="44" t="s">
        <v>402</v>
      </c>
      <c r="E1053" s="11" t="s">
        <v>403</v>
      </c>
      <c r="F1053" s="7">
        <v>40633.5</v>
      </c>
      <c r="G1053" s="7"/>
      <c r="H1053" s="7">
        <f>SUM(F1053:G1053)</f>
        <v>40633.5</v>
      </c>
      <c r="I1053" s="7">
        <v>10650</v>
      </c>
      <c r="J1053" s="7"/>
      <c r="K1053" s="7">
        <f>SUM(I1053:J1053)</f>
        <v>10650</v>
      </c>
      <c r="L1053" s="7">
        <v>20326</v>
      </c>
      <c r="M1053" s="7"/>
      <c r="N1053" s="7">
        <f>SUM(L1053:M1053)</f>
        <v>20326</v>
      </c>
    </row>
    <row r="1054" spans="1:14" ht="15.75" outlineLevel="3">
      <c r="A1054" s="43" t="s">
        <v>959</v>
      </c>
      <c r="B1054" s="43" t="s">
        <v>859</v>
      </c>
      <c r="C1054" s="43" t="s">
        <v>788</v>
      </c>
      <c r="D1054" s="43"/>
      <c r="E1054" s="10" t="s">
        <v>789</v>
      </c>
      <c r="F1054" s="6"/>
      <c r="G1054" s="6"/>
      <c r="H1054" s="6"/>
      <c r="I1054" s="6">
        <f t="shared" ref="I1054:N1054" si="476">I1055</f>
        <v>48187.9</v>
      </c>
      <c r="J1054" s="6">
        <f t="shared" si="476"/>
        <v>0</v>
      </c>
      <c r="K1054" s="6">
        <f t="shared" si="476"/>
        <v>48187.9</v>
      </c>
      <c r="L1054" s="6">
        <f>L1055</f>
        <v>100259.54</v>
      </c>
      <c r="M1054" s="6">
        <f t="shared" si="476"/>
        <v>0</v>
      </c>
      <c r="N1054" s="6">
        <f t="shared" si="476"/>
        <v>100259.54</v>
      </c>
    </row>
    <row r="1055" spans="1:14" ht="15.75" outlineLevel="7">
      <c r="A1055" s="44" t="s">
        <v>959</v>
      </c>
      <c r="B1055" s="44" t="s">
        <v>859</v>
      </c>
      <c r="C1055" s="44" t="s">
        <v>788</v>
      </c>
      <c r="D1055" s="44" t="s">
        <v>402</v>
      </c>
      <c r="E1055" s="11" t="s">
        <v>403</v>
      </c>
      <c r="F1055" s="7"/>
      <c r="G1055" s="7"/>
      <c r="H1055" s="7"/>
      <c r="I1055" s="7">
        <v>48187.9</v>
      </c>
      <c r="J1055" s="7"/>
      <c r="K1055" s="7">
        <f>SUM(I1055:J1055)</f>
        <v>48187.9</v>
      </c>
      <c r="L1055" s="7">
        <v>100259.54</v>
      </c>
      <c r="M1055" s="7"/>
      <c r="N1055" s="7">
        <f>SUM(L1055:M1055)</f>
        <v>100259.54</v>
      </c>
    </row>
    <row r="1056" spans="1:14" ht="15.75" outlineLevel="7">
      <c r="A1056" s="43" t="s">
        <v>959</v>
      </c>
      <c r="B1056" s="43" t="s">
        <v>861</v>
      </c>
      <c r="C1056" s="44"/>
      <c r="D1056" s="44"/>
      <c r="E1056" s="51" t="s">
        <v>862</v>
      </c>
      <c r="F1056" s="6">
        <f t="shared" ref="F1056:N1057" si="477">F1057</f>
        <v>145.1</v>
      </c>
      <c r="G1056" s="6">
        <f t="shared" si="477"/>
        <v>0</v>
      </c>
      <c r="H1056" s="6">
        <f t="shared" si="477"/>
        <v>145.1</v>
      </c>
      <c r="I1056" s="6">
        <f>I1057</f>
        <v>145.1</v>
      </c>
      <c r="J1056" s="6">
        <f t="shared" si="477"/>
        <v>0</v>
      </c>
      <c r="K1056" s="6">
        <f t="shared" si="477"/>
        <v>145.1</v>
      </c>
      <c r="L1056" s="6">
        <f>L1057</f>
        <v>145.1</v>
      </c>
      <c r="M1056" s="6">
        <f t="shared" si="477"/>
        <v>0</v>
      </c>
      <c r="N1056" s="6">
        <f t="shared" si="477"/>
        <v>145.1</v>
      </c>
    </row>
    <row r="1057" spans="1:14" ht="15.75" outlineLevel="1">
      <c r="A1057" s="43" t="s">
        <v>959</v>
      </c>
      <c r="B1057" s="43" t="s">
        <v>863</v>
      </c>
      <c r="C1057" s="43"/>
      <c r="D1057" s="43"/>
      <c r="E1057" s="10" t="s">
        <v>864</v>
      </c>
      <c r="F1057" s="6">
        <f t="shared" si="477"/>
        <v>145.1</v>
      </c>
      <c r="G1057" s="6">
        <f t="shared" si="477"/>
        <v>0</v>
      </c>
      <c r="H1057" s="6">
        <f t="shared" si="477"/>
        <v>145.1</v>
      </c>
      <c r="I1057" s="6">
        <f>I1058</f>
        <v>145.1</v>
      </c>
      <c r="J1057" s="6">
        <f t="shared" si="477"/>
        <v>0</v>
      </c>
      <c r="K1057" s="6">
        <f t="shared" si="477"/>
        <v>145.1</v>
      </c>
      <c r="L1057" s="6">
        <f>L1058</f>
        <v>145.1</v>
      </c>
      <c r="M1057" s="6">
        <f t="shared" si="477"/>
        <v>0</v>
      </c>
      <c r="N1057" s="6">
        <f t="shared" si="477"/>
        <v>145.1</v>
      </c>
    </row>
    <row r="1058" spans="1:14" ht="31.5" outlineLevel="2">
      <c r="A1058" s="43" t="s">
        <v>959</v>
      </c>
      <c r="B1058" s="43" t="s">
        <v>863</v>
      </c>
      <c r="C1058" s="43" t="s">
        <v>417</v>
      </c>
      <c r="D1058" s="43"/>
      <c r="E1058" s="10" t="s">
        <v>418</v>
      </c>
      <c r="F1058" s="6">
        <f t="shared" ref="F1058:L1058" si="478">F1059+F1063</f>
        <v>145.1</v>
      </c>
      <c r="G1058" s="6">
        <f>G1059+G1063</f>
        <v>0</v>
      </c>
      <c r="H1058" s="6">
        <f>H1059+H1063</f>
        <v>145.1</v>
      </c>
      <c r="I1058" s="6">
        <f t="shared" si="478"/>
        <v>145.1</v>
      </c>
      <c r="J1058" s="6">
        <f t="shared" si="478"/>
        <v>0</v>
      </c>
      <c r="K1058" s="6">
        <f t="shared" si="478"/>
        <v>145.1</v>
      </c>
      <c r="L1058" s="6">
        <f t="shared" si="478"/>
        <v>145.1</v>
      </c>
      <c r="M1058" s="6">
        <f>M1059+M1063</f>
        <v>0</v>
      </c>
      <c r="N1058" s="6">
        <f>N1059+N1063</f>
        <v>145.1</v>
      </c>
    </row>
    <row r="1059" spans="1:14" ht="15.75" outlineLevel="3">
      <c r="A1059" s="43" t="s">
        <v>959</v>
      </c>
      <c r="B1059" s="43" t="s">
        <v>863</v>
      </c>
      <c r="C1059" s="43" t="s">
        <v>458</v>
      </c>
      <c r="D1059" s="43"/>
      <c r="E1059" s="10" t="s">
        <v>459</v>
      </c>
      <c r="F1059" s="6">
        <f t="shared" ref="F1059:N1061" si="479">F1060</f>
        <v>45.1</v>
      </c>
      <c r="G1059" s="6">
        <f t="shared" si="479"/>
        <v>0</v>
      </c>
      <c r="H1059" s="6">
        <f t="shared" si="479"/>
        <v>45.1</v>
      </c>
      <c r="I1059" s="6">
        <f>I1060</f>
        <v>45.1</v>
      </c>
      <c r="J1059" s="6">
        <f t="shared" si="479"/>
        <v>0</v>
      </c>
      <c r="K1059" s="6">
        <f t="shared" si="479"/>
        <v>45.1</v>
      </c>
      <c r="L1059" s="6">
        <f>L1060</f>
        <v>45.1</v>
      </c>
      <c r="M1059" s="6">
        <f t="shared" si="479"/>
        <v>0</v>
      </c>
      <c r="N1059" s="6">
        <f t="shared" si="479"/>
        <v>45.1</v>
      </c>
    </row>
    <row r="1060" spans="1:14" ht="30" customHeight="1" outlineLevel="4">
      <c r="A1060" s="43" t="s">
        <v>959</v>
      </c>
      <c r="B1060" s="43" t="s">
        <v>863</v>
      </c>
      <c r="C1060" s="43" t="s">
        <v>460</v>
      </c>
      <c r="D1060" s="43"/>
      <c r="E1060" s="10" t="s">
        <v>461</v>
      </c>
      <c r="F1060" s="6">
        <f t="shared" si="479"/>
        <v>45.1</v>
      </c>
      <c r="G1060" s="6">
        <f t="shared" si="479"/>
        <v>0</v>
      </c>
      <c r="H1060" s="6">
        <f t="shared" si="479"/>
        <v>45.1</v>
      </c>
      <c r="I1060" s="6">
        <f>I1061</f>
        <v>45.1</v>
      </c>
      <c r="J1060" s="6">
        <f t="shared" si="479"/>
        <v>0</v>
      </c>
      <c r="K1060" s="6">
        <f t="shared" si="479"/>
        <v>45.1</v>
      </c>
      <c r="L1060" s="6">
        <f>L1061</f>
        <v>45.1</v>
      </c>
      <c r="M1060" s="6">
        <f t="shared" si="479"/>
        <v>0</v>
      </c>
      <c r="N1060" s="6">
        <f t="shared" si="479"/>
        <v>45.1</v>
      </c>
    </row>
    <row r="1061" spans="1:14" ht="15.75" outlineLevel="5">
      <c r="A1061" s="43" t="s">
        <v>959</v>
      </c>
      <c r="B1061" s="43" t="s">
        <v>863</v>
      </c>
      <c r="C1061" s="43" t="s">
        <v>462</v>
      </c>
      <c r="D1061" s="43"/>
      <c r="E1061" s="10" t="s">
        <v>463</v>
      </c>
      <c r="F1061" s="6">
        <f t="shared" si="479"/>
        <v>45.1</v>
      </c>
      <c r="G1061" s="6">
        <f t="shared" si="479"/>
        <v>0</v>
      </c>
      <c r="H1061" s="6">
        <f t="shared" si="479"/>
        <v>45.1</v>
      </c>
      <c r="I1061" s="6">
        <f>I1062</f>
        <v>45.1</v>
      </c>
      <c r="J1061" s="6">
        <f t="shared" si="479"/>
        <v>0</v>
      </c>
      <c r="K1061" s="6">
        <f t="shared" si="479"/>
        <v>45.1</v>
      </c>
      <c r="L1061" s="6">
        <f>L1062</f>
        <v>45.1</v>
      </c>
      <c r="M1061" s="6">
        <f t="shared" si="479"/>
        <v>0</v>
      </c>
      <c r="N1061" s="6">
        <f t="shared" si="479"/>
        <v>45.1</v>
      </c>
    </row>
    <row r="1062" spans="1:14" ht="15.75" outlineLevel="7">
      <c r="A1062" s="44" t="s">
        <v>959</v>
      </c>
      <c r="B1062" s="44" t="s">
        <v>863</v>
      </c>
      <c r="C1062" s="44" t="s">
        <v>462</v>
      </c>
      <c r="D1062" s="44" t="s">
        <v>394</v>
      </c>
      <c r="E1062" s="11" t="s">
        <v>395</v>
      </c>
      <c r="F1062" s="7">
        <v>45.1</v>
      </c>
      <c r="G1062" s="7"/>
      <c r="H1062" s="7">
        <f>SUM(F1062:G1062)</f>
        <v>45.1</v>
      </c>
      <c r="I1062" s="7">
        <v>45.1</v>
      </c>
      <c r="J1062" s="7"/>
      <c r="K1062" s="7">
        <f>SUM(I1062:J1062)</f>
        <v>45.1</v>
      </c>
      <c r="L1062" s="7">
        <v>45.1</v>
      </c>
      <c r="M1062" s="7"/>
      <c r="N1062" s="7">
        <f>SUM(L1062:M1062)</f>
        <v>45.1</v>
      </c>
    </row>
    <row r="1063" spans="1:14" ht="30" customHeight="1" outlineLevel="3">
      <c r="A1063" s="43" t="s">
        <v>959</v>
      </c>
      <c r="B1063" s="43" t="s">
        <v>863</v>
      </c>
      <c r="C1063" s="43" t="s">
        <v>419</v>
      </c>
      <c r="D1063" s="43"/>
      <c r="E1063" s="10" t="s">
        <v>420</v>
      </c>
      <c r="F1063" s="6">
        <f t="shared" ref="F1063:N1065" si="480">F1064</f>
        <v>100</v>
      </c>
      <c r="G1063" s="6">
        <f t="shared" si="480"/>
        <v>0</v>
      </c>
      <c r="H1063" s="6">
        <f t="shared" si="480"/>
        <v>100</v>
      </c>
      <c r="I1063" s="6">
        <f>I1064</f>
        <v>100</v>
      </c>
      <c r="J1063" s="6">
        <f t="shared" si="480"/>
        <v>0</v>
      </c>
      <c r="K1063" s="6">
        <f t="shared" si="480"/>
        <v>100</v>
      </c>
      <c r="L1063" s="6">
        <f>L1064</f>
        <v>100</v>
      </c>
      <c r="M1063" s="6">
        <f t="shared" si="480"/>
        <v>0</v>
      </c>
      <c r="N1063" s="6">
        <f t="shared" si="480"/>
        <v>100</v>
      </c>
    </row>
    <row r="1064" spans="1:14" ht="31.5" outlineLevel="4">
      <c r="A1064" s="43" t="s">
        <v>959</v>
      </c>
      <c r="B1064" s="43" t="s">
        <v>863</v>
      </c>
      <c r="C1064" s="43" t="s">
        <v>472</v>
      </c>
      <c r="D1064" s="43"/>
      <c r="E1064" s="10" t="s">
        <v>473</v>
      </c>
      <c r="F1064" s="6">
        <f t="shared" si="480"/>
        <v>100</v>
      </c>
      <c r="G1064" s="6">
        <f t="shared" si="480"/>
        <v>0</v>
      </c>
      <c r="H1064" s="6">
        <f t="shared" si="480"/>
        <v>100</v>
      </c>
      <c r="I1064" s="6">
        <f>I1065</f>
        <v>100</v>
      </c>
      <c r="J1064" s="6">
        <f t="shared" si="480"/>
        <v>0</v>
      </c>
      <c r="K1064" s="6">
        <f t="shared" si="480"/>
        <v>100</v>
      </c>
      <c r="L1064" s="6">
        <f>L1065</f>
        <v>100</v>
      </c>
      <c r="M1064" s="6">
        <f t="shared" si="480"/>
        <v>0</v>
      </c>
      <c r="N1064" s="6">
        <f t="shared" si="480"/>
        <v>100</v>
      </c>
    </row>
    <row r="1065" spans="1:14" ht="15.75" outlineLevel="5">
      <c r="A1065" s="43" t="s">
        <v>959</v>
      </c>
      <c r="B1065" s="43" t="s">
        <v>863</v>
      </c>
      <c r="C1065" s="43" t="s">
        <v>786</v>
      </c>
      <c r="D1065" s="43"/>
      <c r="E1065" s="10" t="s">
        <v>489</v>
      </c>
      <c r="F1065" s="6">
        <f t="shared" si="480"/>
        <v>100</v>
      </c>
      <c r="G1065" s="6">
        <f t="shared" si="480"/>
        <v>0</v>
      </c>
      <c r="H1065" s="6">
        <f t="shared" si="480"/>
        <v>100</v>
      </c>
      <c r="I1065" s="6">
        <f>I1066</f>
        <v>100</v>
      </c>
      <c r="J1065" s="6">
        <f t="shared" si="480"/>
        <v>0</v>
      </c>
      <c r="K1065" s="6">
        <f t="shared" si="480"/>
        <v>100</v>
      </c>
      <c r="L1065" s="6">
        <f>L1066</f>
        <v>100</v>
      </c>
      <c r="M1065" s="6">
        <f t="shared" si="480"/>
        <v>0</v>
      </c>
      <c r="N1065" s="6">
        <f t="shared" si="480"/>
        <v>100</v>
      </c>
    </row>
    <row r="1066" spans="1:14" ht="15.75" outlineLevel="7">
      <c r="A1066" s="44" t="s">
        <v>959</v>
      </c>
      <c r="B1066" s="44" t="s">
        <v>863</v>
      </c>
      <c r="C1066" s="44" t="s">
        <v>786</v>
      </c>
      <c r="D1066" s="44" t="s">
        <v>394</v>
      </c>
      <c r="E1066" s="11" t="s">
        <v>395</v>
      </c>
      <c r="F1066" s="7">
        <v>100</v>
      </c>
      <c r="G1066" s="7"/>
      <c r="H1066" s="7">
        <f>SUM(F1066:G1066)</f>
        <v>100</v>
      </c>
      <c r="I1066" s="7">
        <v>100</v>
      </c>
      <c r="J1066" s="7"/>
      <c r="K1066" s="7">
        <f>SUM(I1066:J1066)</f>
        <v>100</v>
      </c>
      <c r="L1066" s="7">
        <v>100</v>
      </c>
      <c r="M1066" s="7"/>
      <c r="N1066" s="7">
        <f>SUM(L1066:M1066)</f>
        <v>100</v>
      </c>
    </row>
    <row r="1067" spans="1:14" ht="22.5" customHeight="1">
      <c r="A1067" s="234" t="s">
        <v>795</v>
      </c>
      <c r="B1067" s="235"/>
      <c r="C1067" s="235"/>
      <c r="D1067" s="235"/>
      <c r="E1067" s="236"/>
      <c r="F1067" s="190">
        <f t="shared" ref="F1067:N1067" si="481">F1018+F927+F798+F641+F593+F561+F56+F33+F12</f>
        <v>4784940.3068832438</v>
      </c>
      <c r="G1067" s="189">
        <f t="shared" si="481"/>
        <v>223284.16597999996</v>
      </c>
      <c r="H1067" s="189">
        <f t="shared" si="481"/>
        <v>5008224.472863243</v>
      </c>
      <c r="I1067" s="190">
        <f t="shared" si="481"/>
        <v>3584485.0336240544</v>
      </c>
      <c r="J1067" s="189">
        <f t="shared" si="481"/>
        <v>44949.7</v>
      </c>
      <c r="K1067" s="189">
        <f t="shared" si="481"/>
        <v>3629434.7336240541</v>
      </c>
      <c r="L1067" s="190">
        <f t="shared" si="481"/>
        <v>3537167.1593348645</v>
      </c>
      <c r="M1067" s="189">
        <f t="shared" si="481"/>
        <v>324.09999999999997</v>
      </c>
      <c r="N1067" s="189">
        <f t="shared" si="481"/>
        <v>3537491.2593348646</v>
      </c>
    </row>
    <row r="1068" spans="1:14" ht="12.75" hidden="1" customHeight="1"/>
    <row r="1069" spans="1:14" ht="12.75" hidden="1" customHeight="1">
      <c r="F1069" s="91"/>
      <c r="G1069" s="91"/>
      <c r="H1069" s="91"/>
      <c r="I1069" s="91"/>
      <c r="J1069" s="91"/>
      <c r="K1069" s="91"/>
      <c r="L1069" s="91"/>
      <c r="M1069" s="91"/>
      <c r="N1069" s="91"/>
    </row>
    <row r="1070" spans="1:14" ht="12.75" hidden="1" customHeight="1">
      <c r="E1070" s="142" t="s">
        <v>301</v>
      </c>
      <c r="F1070" s="91">
        <f>F1038+F1037+F1029+F1005+F861+F882+F787+F779+F778+F761+F760+F754+F709+F706+F702+F700+F698+F672+F671+F662+F615+F459+F441+F421+F393+F386+F379+F325+F329+F310+F308+F305+F260+F219+F217+F207+F155+F153+F129+F97+F89+F85+F82+F80+F79+F67+F781+F1003+F265+F341+F455+F365+F1035+F989+F795+F554+F559+F871+F507+F878+F91+F443+F259+F402+F375+F384+F391</f>
        <v>2818558.7629499994</v>
      </c>
      <c r="G1070" s="91"/>
      <c r="H1070" s="91"/>
      <c r="I1070" s="91">
        <f>I1038+I1037+I1029+I1005+I861+I882+I787+I779+I778+I761+I760+I754+I709+I706+I702+I700+I698+I672+I671+I662+I615+I459+I441+I421+I393+I386+I379+I325+I329+I310+I308+I305+I260+I219+I217+I207+I155+I153+I129+I97+I89+I85+I82+I80+I79+I67+I781+I1003+I265+I341+I455+I365+I1035+I989+I795+I554+I559+I871+I507+I878+I91+I443+I259+I402+I375+I384+I391</f>
        <v>1658290.5824600002</v>
      </c>
      <c r="J1070" s="91"/>
      <c r="K1070" s="91"/>
      <c r="L1070" s="91">
        <f>L1038+L1037+L1029+L1005+L861+L882+L787+L779+L778+L761+L760+L754+L709+L706+L702+L700+L698+L672+L671+L662+L615+L459+L441+L421+L393+L386+L379+L325+L329+L310+L308+L305+L260+L219+L217+L207+L155+L153+L129+L97+L89+L85+L82+L80+L79+L67+L781+L1003+L265+L341+L455+L365+L1035+L989+L795+L554+L559+L871+L507+L878+L91+L443+L259+L402+L375+L384+L391</f>
        <v>1612039.6</v>
      </c>
      <c r="M1070" s="91"/>
      <c r="N1070" s="91"/>
    </row>
    <row r="1071" spans="1:14" ht="12.75" hidden="1" customHeight="1">
      <c r="E1071" s="142"/>
    </row>
    <row r="1072" spans="1:14" ht="12.75" hidden="1" customHeight="1">
      <c r="E1072" s="142"/>
      <c r="F1072" s="91">
        <v>2818558.71588</v>
      </c>
      <c r="G1072" s="91"/>
      <c r="H1072" s="91"/>
      <c r="I1072" s="91">
        <v>1658290.5824599999</v>
      </c>
      <c r="J1072" s="91"/>
      <c r="K1072" s="91"/>
      <c r="L1072" s="91">
        <v>1612039.5999999999</v>
      </c>
      <c r="M1072" s="91"/>
      <c r="N1072" s="91"/>
    </row>
    <row r="1073" spans="5:14" ht="12.75" hidden="1" customHeight="1">
      <c r="E1073" s="142"/>
      <c r="F1073" s="91"/>
      <c r="G1073" s="91"/>
      <c r="H1073" s="91"/>
      <c r="I1073" s="91"/>
      <c r="J1073" s="91"/>
      <c r="K1073" s="91"/>
      <c r="L1073" s="91"/>
      <c r="M1073" s="91"/>
      <c r="N1073" s="91"/>
    </row>
    <row r="1074" spans="5:14" ht="12.75" hidden="1" customHeight="1">
      <c r="E1074" s="142"/>
      <c r="F1074" s="91">
        <f>F1070-F1072</f>
        <v>4.7069999389350414E-2</v>
      </c>
      <c r="G1074" s="91"/>
      <c r="H1074" s="91"/>
      <c r="I1074" s="91">
        <f>I1070-I1072</f>
        <v>0</v>
      </c>
      <c r="J1074" s="91"/>
      <c r="K1074" s="91"/>
      <c r="L1074" s="91">
        <f>L1070-L1072</f>
        <v>0</v>
      </c>
      <c r="M1074" s="91"/>
      <c r="N1074" s="91"/>
    </row>
    <row r="1075" spans="5:14" ht="12.75" hidden="1" customHeight="1">
      <c r="E1075" s="142"/>
    </row>
    <row r="1076" spans="5:14" ht="12.75" hidden="1" customHeight="1">
      <c r="E1076" s="142" t="s">
        <v>302</v>
      </c>
      <c r="F1076" s="91">
        <f>F1067-F1070</f>
        <v>1966381.5439332444</v>
      </c>
      <c r="G1076" s="91"/>
      <c r="H1076" s="91"/>
      <c r="I1076" s="91">
        <f>I1067-I1070</f>
        <v>1926194.4511640542</v>
      </c>
      <c r="J1076" s="91"/>
      <c r="K1076" s="91"/>
      <c r="L1076" s="91">
        <f>L1067-L1070</f>
        <v>1925127.5593348644</v>
      </c>
      <c r="M1076" s="91"/>
      <c r="N1076" s="91"/>
    </row>
    <row r="1077" spans="5:14" ht="12.75" hidden="1" customHeight="1"/>
    <row r="1078" spans="5:14" ht="12.75" hidden="1" customHeight="1">
      <c r="F1078" s="91">
        <v>1966381.56</v>
      </c>
      <c r="G1078" s="91"/>
      <c r="H1078" s="91"/>
      <c r="I1078" s="91">
        <v>1926194.3993369367</v>
      </c>
      <c r="J1078" s="91"/>
      <c r="K1078" s="91"/>
      <c r="L1078" s="91">
        <v>1925127.5993022788</v>
      </c>
      <c r="M1078" s="91"/>
      <c r="N1078" s="91"/>
    </row>
    <row r="1079" spans="5:14" ht="12.75" hidden="1" customHeight="1">
      <c r="F1079" s="91"/>
      <c r="G1079" s="91"/>
      <c r="H1079" s="91"/>
      <c r="I1079" s="91"/>
      <c r="J1079" s="91"/>
      <c r="K1079" s="91"/>
      <c r="L1079" s="91"/>
      <c r="M1079" s="91"/>
      <c r="N1079" s="91"/>
    </row>
    <row r="1080" spans="5:14" ht="12.75" hidden="1" customHeight="1">
      <c r="F1080" s="91">
        <f>F1076-F1078</f>
        <v>-1.6066755633801222E-2</v>
      </c>
      <c r="G1080" s="91"/>
      <c r="H1080" s="91"/>
      <c r="I1080" s="91">
        <f>I1076-I1078</f>
        <v>5.1827117567881942E-2</v>
      </c>
      <c r="J1080" s="91"/>
      <c r="K1080" s="91"/>
      <c r="L1080" s="91">
        <f>L1076-L1078</f>
        <v>-3.9967414457350969E-2</v>
      </c>
      <c r="M1080" s="91"/>
      <c r="N1080" s="91"/>
    </row>
    <row r="1081" spans="5:14" ht="12.75" hidden="1" customHeight="1">
      <c r="F1081" s="91"/>
      <c r="G1081" s="91"/>
      <c r="H1081" s="91"/>
      <c r="I1081" s="91"/>
      <c r="J1081" s="91"/>
      <c r="K1081" s="91"/>
      <c r="L1081" s="91"/>
      <c r="M1081" s="91"/>
      <c r="N1081" s="91"/>
    </row>
    <row r="1082" spans="5:14" ht="12.75" hidden="1" customHeight="1"/>
    <row r="1083" spans="5:14" ht="12.75" hidden="1" customHeight="1">
      <c r="E1083" s="142" t="s">
        <v>303</v>
      </c>
      <c r="F1083" s="61">
        <f ca="1">'Дх '!C57-'вед. '!F1067</f>
        <v>-4784940.3068832438</v>
      </c>
      <c r="G1083" s="61"/>
      <c r="H1083" s="61"/>
      <c r="I1083" s="61">
        <f ca="1">'Дх '!D57-'вед. '!I1067</f>
        <v>-3584485.0336240544</v>
      </c>
      <c r="J1083" s="61"/>
      <c r="K1083" s="61"/>
      <c r="L1083" s="61">
        <f ca="1">'Дх '!E57-'вед. '!L1067</f>
        <v>-3537167.1593348645</v>
      </c>
      <c r="M1083" s="61"/>
      <c r="N1083" s="61"/>
    </row>
    <row r="1084" spans="5:14" ht="12.75" hidden="1" customHeight="1">
      <c r="F1084" s="91">
        <f ca="1">F1070-'Дх '!C52-'Дх '!C53-'Дх '!C54</f>
        <v>58175.862949999515</v>
      </c>
      <c r="G1084" s="91"/>
      <c r="H1084" s="91"/>
    </row>
    <row r="1085" spans="5:14" ht="12.75" hidden="1" customHeight="1">
      <c r="F1085" s="100"/>
      <c r="G1085" s="100"/>
      <c r="H1085" s="100"/>
      <c r="I1085" s="100"/>
      <c r="J1085" s="100"/>
      <c r="K1085" s="100"/>
      <c r="L1085" s="100"/>
      <c r="M1085" s="100"/>
      <c r="N1085" s="100"/>
    </row>
    <row r="1087" spans="5:14">
      <c r="F1087" s="91"/>
      <c r="G1087" s="91"/>
      <c r="H1087" s="91"/>
    </row>
    <row r="1088" spans="5:14">
      <c r="G1088" s="61"/>
    </row>
  </sheetData>
  <mergeCells count="17">
    <mergeCell ref="A1067:E1067"/>
    <mergeCell ref="L9:L10"/>
    <mergeCell ref="I9:I10"/>
    <mergeCell ref="A7:L7"/>
    <mergeCell ref="F9:F10"/>
    <mergeCell ref="H9:H10"/>
    <mergeCell ref="G9:G10"/>
    <mergeCell ref="J9:J10"/>
    <mergeCell ref="K9:K10"/>
    <mergeCell ref="E9:E10"/>
    <mergeCell ref="A1:D1"/>
    <mergeCell ref="A8:D8"/>
    <mergeCell ref="A9:A10"/>
    <mergeCell ref="B9:D9"/>
    <mergeCell ref="A6:N6"/>
    <mergeCell ref="M9:M10"/>
    <mergeCell ref="N9:N10"/>
  </mergeCells>
  <phoneticPr fontId="0" type="noConversion"/>
  <pageMargins left="0.39370078740157483" right="0.39370078740157483" top="0.98425196850393704" bottom="0.39370078740157483" header="0.51181102362204722" footer="0.51181102362204722"/>
  <pageSetup paperSize="9" scale="69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workbookViewId="0">
      <selection activeCell="B37" sqref="B37"/>
    </sheetView>
  </sheetViews>
  <sheetFormatPr defaultRowHeight="12.75"/>
  <cols>
    <col min="1" max="1" width="29.28515625" style="23" customWidth="1"/>
    <col min="2" max="2" width="82" style="23" customWidth="1"/>
    <col min="3" max="4" width="15.5703125" style="23" customWidth="1"/>
    <col min="5" max="5" width="15.28515625" style="23" customWidth="1"/>
    <col min="6" max="10" width="20.140625" style="23" customWidth="1"/>
    <col min="11" max="248" width="9.140625" style="23"/>
    <col min="249" max="249" width="29.28515625" style="23" customWidth="1"/>
    <col min="250" max="250" width="82" style="23" customWidth="1"/>
    <col min="251" max="252" width="0" style="23" hidden="1" customWidth="1"/>
    <col min="253" max="253" width="16.42578125" style="23" customWidth="1"/>
    <col min="254" max="254" width="14.7109375" style="23" customWidth="1"/>
    <col min="255" max="255" width="14.5703125" style="23" customWidth="1"/>
    <col min="256" max="16384" width="9.140625" style="23"/>
  </cols>
  <sheetData>
    <row r="1" spans="1:5" ht="15.75">
      <c r="C1" s="24" t="s">
        <v>8</v>
      </c>
    </row>
    <row r="2" spans="1:5" ht="15.75">
      <c r="A2" s="25"/>
      <c r="C2" s="2" t="s">
        <v>843</v>
      </c>
    </row>
    <row r="3" spans="1:5" ht="15.75">
      <c r="C3" s="3" t="s">
        <v>844</v>
      </c>
    </row>
    <row r="4" spans="1:5" ht="15.75">
      <c r="C4" s="3" t="s">
        <v>384</v>
      </c>
      <c r="E4" s="3"/>
    </row>
    <row r="5" spans="1:5">
      <c r="C5" s="26"/>
    </row>
    <row r="6" spans="1:5" ht="15.75">
      <c r="B6" s="27"/>
    </row>
    <row r="7" spans="1:5" ht="15.75">
      <c r="A7" s="239" t="s">
        <v>104</v>
      </c>
      <c r="B7" s="239"/>
      <c r="C7" s="239"/>
      <c r="D7" s="239"/>
      <c r="E7" s="239"/>
    </row>
    <row r="8" spans="1:5" ht="18.75">
      <c r="A8" s="240"/>
      <c r="B8" s="240"/>
      <c r="C8" s="28"/>
      <c r="D8" s="28"/>
      <c r="E8" s="28"/>
    </row>
    <row r="9" spans="1:5" ht="21" customHeight="1">
      <c r="A9" s="29"/>
      <c r="B9" s="29"/>
      <c r="C9" s="89"/>
      <c r="D9" s="30"/>
      <c r="E9" s="99" t="s">
        <v>973</v>
      </c>
    </row>
    <row r="10" spans="1:5" ht="31.5" customHeight="1">
      <c r="A10" s="127" t="s">
        <v>974</v>
      </c>
      <c r="B10" s="128" t="s">
        <v>975</v>
      </c>
      <c r="C10" s="103" t="s">
        <v>976</v>
      </c>
      <c r="D10" s="103" t="s">
        <v>7</v>
      </c>
      <c r="E10" s="103" t="s">
        <v>105</v>
      </c>
    </row>
    <row r="11" spans="1:5" ht="15.75">
      <c r="A11" s="128">
        <v>1</v>
      </c>
      <c r="B11" s="128">
        <v>2</v>
      </c>
      <c r="C11" s="128">
        <v>3</v>
      </c>
      <c r="D11" s="128">
        <v>4</v>
      </c>
      <c r="E11" s="128">
        <v>5</v>
      </c>
    </row>
    <row r="12" spans="1:5" ht="15.75" customHeight="1">
      <c r="A12" s="31"/>
      <c r="B12" s="32"/>
      <c r="C12" s="33"/>
      <c r="D12" s="33"/>
      <c r="E12" s="33"/>
    </row>
    <row r="13" spans="1:5" ht="15.75">
      <c r="A13" s="129" t="s">
        <v>977</v>
      </c>
      <c r="B13" s="130" t="s">
        <v>0</v>
      </c>
      <c r="C13" s="196">
        <v>4863721.8999999994</v>
      </c>
      <c r="D13" s="196">
        <v>3629434.7</v>
      </c>
      <c r="E13" s="196">
        <v>3537491.3</v>
      </c>
    </row>
    <row r="14" spans="1:5" ht="15.75">
      <c r="A14" s="129"/>
      <c r="B14" s="130"/>
      <c r="C14" s="196"/>
      <c r="D14" s="196"/>
      <c r="E14" s="196"/>
    </row>
    <row r="15" spans="1:5" ht="15.75">
      <c r="A15" s="131"/>
      <c r="B15" s="132"/>
      <c r="C15" s="197"/>
      <c r="D15" s="199"/>
      <c r="E15" s="200"/>
    </row>
    <row r="16" spans="1:5" ht="15.75">
      <c r="A16" s="133" t="s">
        <v>1</v>
      </c>
      <c r="B16" s="134" t="s">
        <v>2</v>
      </c>
      <c r="C16" s="198">
        <v>5008224.465953243</v>
      </c>
      <c r="D16" s="196">
        <v>3629434.7336240541</v>
      </c>
      <c r="E16" s="201">
        <v>3537491.2593348646</v>
      </c>
    </row>
    <row r="17" spans="1:5" ht="15.75">
      <c r="A17" s="135"/>
      <c r="B17" s="136"/>
      <c r="C17" s="137"/>
      <c r="D17" s="138"/>
      <c r="E17" s="139"/>
    </row>
    <row r="18" spans="1:5" ht="12.75" customHeight="1">
      <c r="A18" s="241"/>
      <c r="B18" s="243" t="s">
        <v>3</v>
      </c>
      <c r="C18" s="244">
        <f>C16-C13</f>
        <v>144502.56595324352</v>
      </c>
      <c r="D18" s="246">
        <f>D13-D16</f>
        <v>-3.3624053932726383E-2</v>
      </c>
      <c r="E18" s="246">
        <f>E13-E16</f>
        <v>4.0665135253220797E-2</v>
      </c>
    </row>
    <row r="19" spans="1:5" ht="24" customHeight="1">
      <c r="A19" s="242"/>
      <c r="B19" s="243"/>
      <c r="C19" s="245"/>
      <c r="D19" s="247"/>
      <c r="E19" s="247"/>
    </row>
    <row r="21" spans="1:5" ht="15" hidden="1">
      <c r="B21" s="34" t="s">
        <v>4</v>
      </c>
      <c r="C21" s="35">
        <v>3285092.5</v>
      </c>
      <c r="D21" s="35">
        <v>3215056.5</v>
      </c>
      <c r="E21" s="35">
        <v>3018558.8</v>
      </c>
    </row>
    <row r="22" spans="1:5" ht="15" hidden="1">
      <c r="B22" s="34" t="s">
        <v>5</v>
      </c>
      <c r="C22" s="36">
        <v>3327092.5000000005</v>
      </c>
      <c r="D22" s="36">
        <v>3215056.5024999999</v>
      </c>
      <c r="E22" s="36">
        <v>3018558.8000000007</v>
      </c>
    </row>
    <row r="23" spans="1:5" ht="15" hidden="1">
      <c r="B23" s="34" t="s">
        <v>6</v>
      </c>
      <c r="C23" s="36">
        <f>C21-C22</f>
        <v>-42000.000000000466</v>
      </c>
      <c r="D23" s="36">
        <f>D21-D22</f>
        <v>-2.4999999441206455E-3</v>
      </c>
      <c r="E23" s="36">
        <f>E21-E22</f>
        <v>0</v>
      </c>
    </row>
    <row r="24" spans="1:5" hidden="1"/>
    <row r="25" spans="1:5" hidden="1"/>
    <row r="26" spans="1:5" ht="17.25" customHeight="1">
      <c r="C26" s="38"/>
      <c r="D26" s="39"/>
      <c r="E26" s="37"/>
    </row>
    <row r="27" spans="1:5">
      <c r="C27" s="36"/>
    </row>
  </sheetData>
  <mergeCells count="7">
    <mergeCell ref="A7:E7"/>
    <mergeCell ref="A8:B8"/>
    <mergeCell ref="A18:A19"/>
    <mergeCell ref="B18:B19"/>
    <mergeCell ref="C18:C19"/>
    <mergeCell ref="D18:D19"/>
    <mergeCell ref="E18:E19"/>
  </mergeCells>
  <phoneticPr fontId="0" type="noConversion"/>
  <pageMargins left="0.39370078740157483" right="0.39370078740157483" top="0.98425196850393704" bottom="0.39370078740157483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8"/>
  <sheetViews>
    <sheetView zoomScaleNormal="100" workbookViewId="0">
      <selection activeCell="L6" sqref="L6"/>
    </sheetView>
  </sheetViews>
  <sheetFormatPr defaultRowHeight="15.75"/>
  <cols>
    <col min="1" max="1" width="118.42578125" style="3" customWidth="1"/>
    <col min="2" max="3" width="17.7109375" style="3" hidden="1" customWidth="1"/>
    <col min="4" max="4" width="17.7109375" style="3" customWidth="1"/>
    <col min="5" max="6" width="17.42578125" style="3" hidden="1" customWidth="1"/>
    <col min="7" max="7" width="17.42578125" style="3" customWidth="1"/>
    <col min="8" max="9" width="16.5703125" style="3" hidden="1" customWidth="1"/>
    <col min="10" max="10" width="16.5703125" style="3" customWidth="1"/>
    <col min="11" max="16384" width="9.140625" style="3"/>
  </cols>
  <sheetData>
    <row r="1" spans="1:10">
      <c r="A1" s="78"/>
      <c r="C1" s="24"/>
      <c r="D1" s="24" t="s">
        <v>76</v>
      </c>
      <c r="E1" s="24"/>
      <c r="F1" s="24"/>
      <c r="H1" s="24"/>
      <c r="I1" s="24"/>
      <c r="J1" s="24"/>
    </row>
    <row r="2" spans="1:10">
      <c r="A2" s="78"/>
      <c r="C2" s="2"/>
      <c r="D2" s="2" t="s">
        <v>843</v>
      </c>
    </row>
    <row r="3" spans="1:10">
      <c r="A3" s="78"/>
      <c r="D3" s="3" t="s">
        <v>844</v>
      </c>
    </row>
    <row r="4" spans="1:10">
      <c r="A4" s="78"/>
      <c r="D4" s="3" t="s">
        <v>384</v>
      </c>
    </row>
    <row r="5" spans="1:10">
      <c r="A5" s="78"/>
    </row>
    <row r="6" spans="1:10" ht="36" customHeight="1">
      <c r="A6" s="222" t="s">
        <v>383</v>
      </c>
      <c r="B6" s="222"/>
      <c r="C6" s="222"/>
      <c r="D6" s="222"/>
      <c r="E6" s="222"/>
      <c r="F6" s="222"/>
      <c r="G6" s="222"/>
      <c r="H6" s="222"/>
      <c r="I6" s="222"/>
      <c r="J6" s="222"/>
    </row>
    <row r="7" spans="1:10">
      <c r="A7" s="79"/>
      <c r="B7" s="79"/>
      <c r="C7" s="79"/>
      <c r="D7" s="79"/>
      <c r="E7" s="79"/>
      <c r="F7" s="79"/>
      <c r="G7" s="79"/>
      <c r="H7" s="79"/>
      <c r="I7" s="79"/>
      <c r="J7" s="79"/>
    </row>
    <row r="8" spans="1:10">
      <c r="A8" s="79"/>
      <c r="B8" s="80"/>
      <c r="C8" s="80"/>
      <c r="D8" s="80"/>
      <c r="E8" s="79"/>
      <c r="F8" s="79"/>
      <c r="G8" s="79"/>
      <c r="I8" s="77"/>
      <c r="J8" s="77" t="s">
        <v>973</v>
      </c>
    </row>
    <row r="9" spans="1:10" ht="32.25" customHeight="1">
      <c r="A9" s="81" t="s">
        <v>77</v>
      </c>
      <c r="B9" s="147" t="s">
        <v>315</v>
      </c>
      <c r="C9" s="147" t="s">
        <v>308</v>
      </c>
      <c r="D9" s="147" t="s">
        <v>976</v>
      </c>
      <c r="E9" s="147" t="s">
        <v>316</v>
      </c>
      <c r="F9" s="147" t="s">
        <v>308</v>
      </c>
      <c r="G9" s="147" t="s">
        <v>7</v>
      </c>
      <c r="H9" s="147" t="s">
        <v>317</v>
      </c>
      <c r="I9" s="147" t="s">
        <v>308</v>
      </c>
      <c r="J9" s="147" t="s">
        <v>105</v>
      </c>
    </row>
    <row r="10" spans="1:10" s="202" customFormat="1" ht="18" customHeight="1">
      <c r="A10" s="15" t="s">
        <v>791</v>
      </c>
      <c r="B10" s="216" t="s">
        <v>380</v>
      </c>
      <c r="C10" s="217" t="s">
        <v>381</v>
      </c>
      <c r="D10" s="4" t="s">
        <v>792</v>
      </c>
      <c r="E10" s="212" t="s">
        <v>382</v>
      </c>
      <c r="F10" s="212" t="s">
        <v>335</v>
      </c>
      <c r="G10" s="4" t="s">
        <v>852</v>
      </c>
      <c r="H10" s="212" t="s">
        <v>336</v>
      </c>
      <c r="I10" s="212" t="s">
        <v>337</v>
      </c>
      <c r="J10" s="4" t="s">
        <v>793</v>
      </c>
    </row>
    <row r="11" spans="1:10">
      <c r="A11" s="21" t="s">
        <v>78</v>
      </c>
      <c r="B11" s="82">
        <f>SUM(B12:B14)</f>
        <v>183415.5</v>
      </c>
      <c r="C11" s="82">
        <f>SUM(C12:C14)</f>
        <v>0</v>
      </c>
      <c r="D11" s="82">
        <f>SUM(D12:D14)</f>
        <v>183415.5</v>
      </c>
      <c r="E11" s="82">
        <f t="shared" ref="E11:J11" si="0">SUM(E12:E14)</f>
        <v>154670.29999999999</v>
      </c>
      <c r="F11" s="82">
        <f t="shared" si="0"/>
        <v>0</v>
      </c>
      <c r="G11" s="82">
        <f t="shared" si="0"/>
        <v>154670.29999999999</v>
      </c>
      <c r="H11" s="82">
        <f t="shared" si="0"/>
        <v>103824.1</v>
      </c>
      <c r="I11" s="82">
        <f t="shared" si="0"/>
        <v>0</v>
      </c>
      <c r="J11" s="82">
        <f t="shared" si="0"/>
        <v>103824.1</v>
      </c>
    </row>
    <row r="12" spans="1:10" ht="31.5">
      <c r="A12" s="83" t="s">
        <v>79</v>
      </c>
      <c r="B12" s="7">
        <v>148278.79999999999</v>
      </c>
      <c r="C12" s="7"/>
      <c r="D12" s="7">
        <f>B12+C12</f>
        <v>148278.79999999999</v>
      </c>
      <c r="E12" s="7">
        <v>154670.29999999999</v>
      </c>
      <c r="F12" s="7"/>
      <c r="G12" s="7">
        <f>E12+F12</f>
        <v>154670.29999999999</v>
      </c>
      <c r="H12" s="7">
        <v>103824.1</v>
      </c>
      <c r="I12" s="7"/>
      <c r="J12" s="7">
        <f>H12+I12</f>
        <v>103824.1</v>
      </c>
    </row>
    <row r="13" spans="1:10" ht="31.5">
      <c r="A13" s="83" t="s">
        <v>80</v>
      </c>
      <c r="B13" s="7">
        <v>31874.6</v>
      </c>
      <c r="C13" s="7"/>
      <c r="D13" s="7">
        <f t="shared" ref="D13:D65" si="1">B13+C13</f>
        <v>31874.6</v>
      </c>
      <c r="E13" s="7"/>
      <c r="F13" s="7"/>
      <c r="G13" s="7">
        <f>E13+F13</f>
        <v>0</v>
      </c>
      <c r="H13" s="84"/>
      <c r="I13" s="84"/>
      <c r="J13" s="7">
        <f>H13+I13</f>
        <v>0</v>
      </c>
    </row>
    <row r="14" spans="1:10" ht="24" customHeight="1">
      <c r="A14" s="101" t="s">
        <v>237</v>
      </c>
      <c r="B14" s="7">
        <v>3262.1</v>
      </c>
      <c r="C14" s="7"/>
      <c r="D14" s="7">
        <f t="shared" si="1"/>
        <v>3262.1</v>
      </c>
      <c r="E14" s="7"/>
      <c r="F14" s="7"/>
      <c r="G14" s="7">
        <f>E14+F14</f>
        <v>0</v>
      </c>
      <c r="H14" s="84"/>
      <c r="I14" s="84"/>
      <c r="J14" s="7">
        <f>H14+I14</f>
        <v>0</v>
      </c>
    </row>
    <row r="15" spans="1:10" ht="18" customHeight="1">
      <c r="A15" s="21" t="s">
        <v>81</v>
      </c>
      <c r="B15" s="85">
        <f>SUM(B16:B17)</f>
        <v>4702.7</v>
      </c>
      <c r="C15" s="85">
        <f>SUM(C16:C17)</f>
        <v>11.3</v>
      </c>
      <c r="D15" s="85">
        <f>SUM(D16:D17)</f>
        <v>4714</v>
      </c>
      <c r="E15" s="85">
        <f t="shared" ref="E15:J15" si="2">SUM(E16:E17)</f>
        <v>4872.9000000000005</v>
      </c>
      <c r="F15" s="85">
        <f t="shared" si="2"/>
        <v>12.4</v>
      </c>
      <c r="G15" s="85">
        <f t="shared" si="2"/>
        <v>4885.3</v>
      </c>
      <c r="H15" s="85">
        <f t="shared" si="2"/>
        <v>4872.9000000000005</v>
      </c>
      <c r="I15" s="85">
        <f t="shared" si="2"/>
        <v>316.2</v>
      </c>
      <c r="J15" s="85">
        <f t="shared" si="2"/>
        <v>5189.1000000000004</v>
      </c>
    </row>
    <row r="16" spans="1:10" ht="31.5">
      <c r="A16" s="86" t="s">
        <v>434</v>
      </c>
      <c r="B16" s="7">
        <v>4.5</v>
      </c>
      <c r="C16" s="162">
        <v>11.3</v>
      </c>
      <c r="D16" s="162">
        <f t="shared" si="1"/>
        <v>15.8</v>
      </c>
      <c r="E16" s="7">
        <v>4.0999999999999996</v>
      </c>
      <c r="F16" s="162">
        <v>12.4</v>
      </c>
      <c r="G16" s="162">
        <f>E16+F16</f>
        <v>16.5</v>
      </c>
      <c r="H16" s="7">
        <v>4.0999999999999996</v>
      </c>
      <c r="I16" s="162">
        <v>316.2</v>
      </c>
      <c r="J16" s="162">
        <f>H16+I16</f>
        <v>320.3</v>
      </c>
    </row>
    <row r="17" spans="1:16" ht="21" customHeight="1">
      <c r="A17" s="86" t="s">
        <v>471</v>
      </c>
      <c r="B17" s="7">
        <v>4698.2</v>
      </c>
      <c r="C17" s="7"/>
      <c r="D17" s="7">
        <f t="shared" si="1"/>
        <v>4698.2</v>
      </c>
      <c r="E17" s="7">
        <v>4868.8</v>
      </c>
      <c r="F17" s="7"/>
      <c r="G17" s="7">
        <f>E17+F17</f>
        <v>4868.8</v>
      </c>
      <c r="H17" s="7">
        <v>4868.8</v>
      </c>
      <c r="I17" s="7"/>
      <c r="J17" s="7">
        <f>H17+I17</f>
        <v>4868.8</v>
      </c>
    </row>
    <row r="18" spans="1:16" ht="24" customHeight="1">
      <c r="A18" s="21" t="s">
        <v>82</v>
      </c>
      <c r="B18" s="82">
        <f t="shared" ref="B18:J18" si="3">SUM(B19:B34)</f>
        <v>1338486.8000000003</v>
      </c>
      <c r="C18" s="82">
        <f t="shared" si="3"/>
        <v>-908.09999999999991</v>
      </c>
      <c r="D18" s="82">
        <f t="shared" si="3"/>
        <v>1337578.7000000002</v>
      </c>
      <c r="E18" s="82">
        <f t="shared" si="3"/>
        <v>1341517</v>
      </c>
      <c r="F18" s="82">
        <f t="shared" si="3"/>
        <v>-70.599999999999994</v>
      </c>
      <c r="G18" s="82">
        <f t="shared" si="3"/>
        <v>1341446.3999999999</v>
      </c>
      <c r="H18" s="82">
        <f t="shared" si="3"/>
        <v>1332516.7</v>
      </c>
      <c r="I18" s="82">
        <f t="shared" si="3"/>
        <v>0</v>
      </c>
      <c r="J18" s="82">
        <f t="shared" si="3"/>
        <v>1332516.7</v>
      </c>
    </row>
    <row r="19" spans="1:16" ht="31.5">
      <c r="A19" s="86" t="s">
        <v>83</v>
      </c>
      <c r="B19" s="7">
        <v>1277853.6000000001</v>
      </c>
      <c r="C19" s="7"/>
      <c r="D19" s="7">
        <f t="shared" si="1"/>
        <v>1277853.6000000001</v>
      </c>
      <c r="E19" s="7">
        <v>1294911.2</v>
      </c>
      <c r="F19" s="7"/>
      <c r="G19" s="7">
        <f t="shared" ref="G19:G34" si="4">E19+F19</f>
        <v>1294911.2</v>
      </c>
      <c r="H19" s="7">
        <v>1286089.8999999999</v>
      </c>
      <c r="I19" s="7"/>
      <c r="J19" s="7">
        <f t="shared" ref="J19:J34" si="5">H19+I19</f>
        <v>1286089.8999999999</v>
      </c>
    </row>
    <row r="20" spans="1:16" ht="24" customHeight="1">
      <c r="A20" s="86" t="s">
        <v>820</v>
      </c>
      <c r="B20" s="7">
        <v>5584.5</v>
      </c>
      <c r="C20" s="7"/>
      <c r="D20" s="7">
        <f t="shared" si="1"/>
        <v>5584.5</v>
      </c>
      <c r="E20" s="7">
        <v>5775.4</v>
      </c>
      <c r="F20" s="7"/>
      <c r="G20" s="7">
        <f t="shared" si="4"/>
        <v>5775.4</v>
      </c>
      <c r="H20" s="7">
        <v>5775.4</v>
      </c>
      <c r="I20" s="7"/>
      <c r="J20" s="7">
        <f t="shared" si="5"/>
        <v>5775.4</v>
      </c>
    </row>
    <row r="21" spans="1:16" ht="31.5">
      <c r="A21" s="83" t="s">
        <v>84</v>
      </c>
      <c r="B21" s="7">
        <v>520.1</v>
      </c>
      <c r="C21" s="162">
        <v>-3.8</v>
      </c>
      <c r="D21" s="162">
        <f t="shared" si="1"/>
        <v>516.30000000000007</v>
      </c>
      <c r="E21" s="7">
        <v>583.5</v>
      </c>
      <c r="F21" s="162">
        <v>-70.599999999999994</v>
      </c>
      <c r="G21" s="162">
        <f t="shared" si="4"/>
        <v>512.9</v>
      </c>
      <c r="H21" s="7">
        <v>513</v>
      </c>
      <c r="I21" s="162">
        <v>0</v>
      </c>
      <c r="J21" s="162">
        <f t="shared" si="5"/>
        <v>513</v>
      </c>
    </row>
    <row r="22" spans="1:16" ht="47.25">
      <c r="A22" s="218" t="s">
        <v>310</v>
      </c>
      <c r="B22" s="7">
        <v>16565.5</v>
      </c>
      <c r="C22" s="162">
        <v>-904.3</v>
      </c>
      <c r="D22" s="162">
        <f t="shared" si="1"/>
        <v>15661.2</v>
      </c>
      <c r="E22" s="7"/>
      <c r="F22" s="162">
        <v>0</v>
      </c>
      <c r="G22" s="162">
        <f t="shared" si="4"/>
        <v>0</v>
      </c>
      <c r="H22" s="7"/>
      <c r="I22" s="162">
        <v>0</v>
      </c>
      <c r="J22" s="162">
        <f t="shared" si="5"/>
        <v>0</v>
      </c>
      <c r="K22" s="153"/>
      <c r="L22" s="153"/>
      <c r="M22" s="153"/>
      <c r="N22" s="153"/>
      <c r="O22" s="153"/>
      <c r="P22" s="153"/>
    </row>
    <row r="23" spans="1:16" ht="30.75" customHeight="1">
      <c r="A23" s="86" t="s">
        <v>416</v>
      </c>
      <c r="B23" s="7">
        <v>314.60000000000002</v>
      </c>
      <c r="C23" s="7"/>
      <c r="D23" s="7">
        <f t="shared" si="1"/>
        <v>314.60000000000002</v>
      </c>
      <c r="E23" s="7">
        <v>325.60000000000002</v>
      </c>
      <c r="F23" s="7"/>
      <c r="G23" s="7">
        <f t="shared" si="4"/>
        <v>325.60000000000002</v>
      </c>
      <c r="H23" s="7">
        <v>217.1</v>
      </c>
      <c r="I23" s="7"/>
      <c r="J23" s="7">
        <f t="shared" si="5"/>
        <v>217.1</v>
      </c>
    </row>
    <row r="24" spans="1:16" ht="25.5" customHeight="1">
      <c r="A24" s="102" t="s">
        <v>109</v>
      </c>
      <c r="B24" s="7">
        <v>28049</v>
      </c>
      <c r="C24" s="7"/>
      <c r="D24" s="7">
        <f t="shared" si="1"/>
        <v>28049</v>
      </c>
      <c r="E24" s="7">
        <v>30244.1</v>
      </c>
      <c r="F24" s="7"/>
      <c r="G24" s="7">
        <f t="shared" si="4"/>
        <v>30244.1</v>
      </c>
      <c r="H24" s="7">
        <v>30244.1</v>
      </c>
      <c r="I24" s="7"/>
      <c r="J24" s="7">
        <f t="shared" si="5"/>
        <v>30244.1</v>
      </c>
    </row>
    <row r="25" spans="1:16" ht="47.25">
      <c r="A25" s="86" t="s">
        <v>720</v>
      </c>
      <c r="B25" s="7">
        <v>5035.2</v>
      </c>
      <c r="C25" s="7"/>
      <c r="D25" s="7">
        <f t="shared" si="1"/>
        <v>5035.2</v>
      </c>
      <c r="E25" s="7">
        <v>5035.2</v>
      </c>
      <c r="F25" s="7"/>
      <c r="G25" s="7">
        <f t="shared" si="4"/>
        <v>5035.2</v>
      </c>
      <c r="H25" s="7">
        <v>5035.2</v>
      </c>
      <c r="I25" s="7"/>
      <c r="J25" s="7">
        <f t="shared" si="5"/>
        <v>5035.2</v>
      </c>
    </row>
    <row r="26" spans="1:16" ht="31.5">
      <c r="A26" s="86" t="s">
        <v>432</v>
      </c>
      <c r="B26" s="7">
        <v>0.6</v>
      </c>
      <c r="C26" s="7"/>
      <c r="D26" s="7">
        <f t="shared" si="1"/>
        <v>0.6</v>
      </c>
      <c r="E26" s="7">
        <v>0.6</v>
      </c>
      <c r="F26" s="7"/>
      <c r="G26" s="7">
        <f t="shared" si="4"/>
        <v>0.6</v>
      </c>
      <c r="H26" s="7">
        <v>0.6</v>
      </c>
      <c r="I26" s="7"/>
      <c r="J26" s="7">
        <f t="shared" si="5"/>
        <v>0.6</v>
      </c>
    </row>
    <row r="27" spans="1:16" ht="31.5">
      <c r="A27" s="86" t="s">
        <v>85</v>
      </c>
      <c r="B27" s="7">
        <v>1130.3</v>
      </c>
      <c r="C27" s="7"/>
      <c r="D27" s="7">
        <f t="shared" si="1"/>
        <v>1130.3</v>
      </c>
      <c r="E27" s="7">
        <v>1167.2</v>
      </c>
      <c r="F27" s="7"/>
      <c r="G27" s="7">
        <f t="shared" si="4"/>
        <v>1167.2</v>
      </c>
      <c r="H27" s="7">
        <v>1167.2</v>
      </c>
      <c r="I27" s="7"/>
      <c r="J27" s="7">
        <f t="shared" si="5"/>
        <v>1167.2</v>
      </c>
    </row>
    <row r="28" spans="1:16" ht="21.75" customHeight="1">
      <c r="A28" s="86" t="s">
        <v>428</v>
      </c>
      <c r="B28" s="7">
        <v>154.5</v>
      </c>
      <c r="C28" s="7"/>
      <c r="D28" s="7">
        <f t="shared" si="1"/>
        <v>154.5</v>
      </c>
      <c r="E28" s="7">
        <v>154.5</v>
      </c>
      <c r="F28" s="7"/>
      <c r="G28" s="7">
        <f t="shared" si="4"/>
        <v>154.5</v>
      </c>
      <c r="H28" s="7">
        <v>154.5</v>
      </c>
      <c r="I28" s="7"/>
      <c r="J28" s="7">
        <f t="shared" si="5"/>
        <v>154.5</v>
      </c>
    </row>
    <row r="29" spans="1:16" ht="19.5" customHeight="1">
      <c r="A29" s="86" t="s">
        <v>430</v>
      </c>
      <c r="B29" s="7">
        <v>418.8</v>
      </c>
      <c r="C29" s="7"/>
      <c r="D29" s="7">
        <f t="shared" si="1"/>
        <v>418.8</v>
      </c>
      <c r="E29" s="7">
        <v>433.4</v>
      </c>
      <c r="F29" s="7"/>
      <c r="G29" s="7">
        <f t="shared" si="4"/>
        <v>433.4</v>
      </c>
      <c r="H29" s="7">
        <v>433.4</v>
      </c>
      <c r="I29" s="7"/>
      <c r="J29" s="7">
        <f t="shared" si="5"/>
        <v>433.4</v>
      </c>
    </row>
    <row r="30" spans="1:16" ht="31.5">
      <c r="A30" s="86" t="s">
        <v>785</v>
      </c>
      <c r="B30" s="7">
        <v>116</v>
      </c>
      <c r="C30" s="7"/>
      <c r="D30" s="7">
        <f t="shared" si="1"/>
        <v>116</v>
      </c>
      <c r="E30" s="7">
        <v>120.1</v>
      </c>
      <c r="F30" s="7"/>
      <c r="G30" s="7">
        <f t="shared" si="4"/>
        <v>120.1</v>
      </c>
      <c r="H30" s="7">
        <v>120.1</v>
      </c>
      <c r="I30" s="7"/>
      <c r="J30" s="7">
        <f t="shared" si="5"/>
        <v>120.1</v>
      </c>
    </row>
    <row r="31" spans="1:16" ht="23.25" customHeight="1">
      <c r="A31" s="86" t="s">
        <v>503</v>
      </c>
      <c r="B31" s="7">
        <v>2123.5</v>
      </c>
      <c r="C31" s="7"/>
      <c r="D31" s="7">
        <f t="shared" si="1"/>
        <v>2123.5</v>
      </c>
      <c r="E31" s="7">
        <v>2123.5</v>
      </c>
      <c r="F31" s="7"/>
      <c r="G31" s="7">
        <f t="shared" si="4"/>
        <v>2123.5</v>
      </c>
      <c r="H31" s="7">
        <v>2123.5</v>
      </c>
      <c r="I31" s="7"/>
      <c r="J31" s="7">
        <f t="shared" si="5"/>
        <v>2123.5</v>
      </c>
    </row>
    <row r="32" spans="1:16" ht="31.5">
      <c r="A32" s="86" t="s">
        <v>505</v>
      </c>
      <c r="B32" s="7">
        <v>83.9</v>
      </c>
      <c r="C32" s="7"/>
      <c r="D32" s="7">
        <f t="shared" si="1"/>
        <v>83.9</v>
      </c>
      <c r="E32" s="7">
        <v>86.9</v>
      </c>
      <c r="F32" s="7"/>
      <c r="G32" s="7">
        <f t="shared" si="4"/>
        <v>86.9</v>
      </c>
      <c r="H32" s="7">
        <v>86.9</v>
      </c>
      <c r="I32" s="7"/>
      <c r="J32" s="7">
        <f t="shared" si="5"/>
        <v>86.9</v>
      </c>
    </row>
    <row r="33" spans="1:10" ht="33.75" customHeight="1">
      <c r="A33" s="11" t="s">
        <v>9</v>
      </c>
      <c r="B33" s="7">
        <v>517</v>
      </c>
      <c r="C33" s="7"/>
      <c r="D33" s="7">
        <f t="shared" si="1"/>
        <v>517</v>
      </c>
      <c r="E33" s="7">
        <v>535.29999999999995</v>
      </c>
      <c r="F33" s="7"/>
      <c r="G33" s="7">
        <f t="shared" si="4"/>
        <v>535.29999999999995</v>
      </c>
      <c r="H33" s="7">
        <v>535.29999999999995</v>
      </c>
      <c r="I33" s="7"/>
      <c r="J33" s="7">
        <f t="shared" si="5"/>
        <v>535.29999999999995</v>
      </c>
    </row>
    <row r="34" spans="1:10" ht="31.5">
      <c r="A34" s="102" t="s">
        <v>875</v>
      </c>
      <c r="B34" s="7">
        <v>19.7</v>
      </c>
      <c r="C34" s="7"/>
      <c r="D34" s="7">
        <f t="shared" si="1"/>
        <v>19.7</v>
      </c>
      <c r="E34" s="7">
        <v>20.5</v>
      </c>
      <c r="F34" s="7"/>
      <c r="G34" s="7">
        <f t="shared" si="4"/>
        <v>20.5</v>
      </c>
      <c r="H34" s="7">
        <v>20.5</v>
      </c>
      <c r="I34" s="7"/>
      <c r="J34" s="7">
        <f t="shared" si="5"/>
        <v>20.5</v>
      </c>
    </row>
    <row r="35" spans="1:10" ht="19.5" customHeight="1">
      <c r="A35" s="21" t="s">
        <v>86</v>
      </c>
      <c r="B35" s="82">
        <f t="shared" ref="B35:J35" si="6">SUM(B36:B65)</f>
        <v>1475369.2158799996</v>
      </c>
      <c r="C35" s="82">
        <f t="shared" si="6"/>
        <v>140755.20000000001</v>
      </c>
      <c r="D35" s="82">
        <f t="shared" si="6"/>
        <v>1616124.4158799998</v>
      </c>
      <c r="E35" s="82">
        <f t="shared" si="6"/>
        <v>311900.68245999998</v>
      </c>
      <c r="F35" s="82">
        <f t="shared" si="6"/>
        <v>45007.9</v>
      </c>
      <c r="G35" s="82">
        <f t="shared" si="6"/>
        <v>356908.58246000001</v>
      </c>
      <c r="H35" s="82">
        <f t="shared" si="6"/>
        <v>274650</v>
      </c>
      <c r="I35" s="82">
        <f t="shared" si="6"/>
        <v>7.9</v>
      </c>
      <c r="J35" s="82">
        <f t="shared" si="6"/>
        <v>274657.89999999997</v>
      </c>
    </row>
    <row r="36" spans="1:10" ht="31.5">
      <c r="A36" s="86" t="s">
        <v>697</v>
      </c>
      <c r="B36" s="7">
        <v>51567</v>
      </c>
      <c r="C36" s="7"/>
      <c r="D36" s="7">
        <f t="shared" si="1"/>
        <v>51567</v>
      </c>
      <c r="E36" s="7">
        <v>51567</v>
      </c>
      <c r="F36" s="7"/>
      <c r="G36" s="7">
        <f t="shared" ref="G36:G65" si="7">E36+F36</f>
        <v>51567</v>
      </c>
      <c r="H36" s="7">
        <v>51567</v>
      </c>
      <c r="I36" s="7"/>
      <c r="J36" s="7">
        <f t="shared" ref="J36:J65" si="8">H36+I36</f>
        <v>51567</v>
      </c>
    </row>
    <row r="37" spans="1:10" ht="31.5">
      <c r="A37" s="86" t="s">
        <v>699</v>
      </c>
      <c r="B37" s="7">
        <v>103553.7</v>
      </c>
      <c r="C37" s="7"/>
      <c r="D37" s="7">
        <f t="shared" si="1"/>
        <v>103553.7</v>
      </c>
      <c r="E37" s="7">
        <v>93266.2</v>
      </c>
      <c r="F37" s="7"/>
      <c r="G37" s="7">
        <f t="shared" si="7"/>
        <v>93266.2</v>
      </c>
      <c r="H37" s="7">
        <v>91523.7</v>
      </c>
      <c r="I37" s="7"/>
      <c r="J37" s="7">
        <f t="shared" si="8"/>
        <v>91523.7</v>
      </c>
    </row>
    <row r="38" spans="1:10" ht="94.5">
      <c r="A38" s="86" t="s">
        <v>87</v>
      </c>
      <c r="B38" s="7">
        <v>6799.9</v>
      </c>
      <c r="C38" s="7"/>
      <c r="D38" s="7">
        <f t="shared" si="1"/>
        <v>6799.9</v>
      </c>
      <c r="E38" s="7">
        <v>6872.8</v>
      </c>
      <c r="F38" s="7"/>
      <c r="G38" s="7">
        <f t="shared" si="7"/>
        <v>6872.8</v>
      </c>
      <c r="H38" s="7">
        <v>6775.5</v>
      </c>
      <c r="I38" s="7"/>
      <c r="J38" s="7">
        <f t="shared" si="8"/>
        <v>6775.5</v>
      </c>
    </row>
    <row r="39" spans="1:10" ht="22.5" customHeight="1">
      <c r="A39" s="86" t="s">
        <v>961</v>
      </c>
      <c r="B39" s="17">
        <v>1050</v>
      </c>
      <c r="C39" s="17"/>
      <c r="D39" s="7">
        <f t="shared" si="1"/>
        <v>1050</v>
      </c>
      <c r="E39" s="17">
        <v>0</v>
      </c>
      <c r="F39" s="17"/>
      <c r="G39" s="7">
        <f t="shared" si="7"/>
        <v>0</v>
      </c>
      <c r="H39" s="17">
        <v>0</v>
      </c>
      <c r="I39" s="17"/>
      <c r="J39" s="7">
        <f t="shared" si="8"/>
        <v>0</v>
      </c>
    </row>
    <row r="40" spans="1:10" ht="31.5">
      <c r="A40" s="102" t="s">
        <v>98</v>
      </c>
      <c r="B40" s="17">
        <v>1618.3</v>
      </c>
      <c r="C40" s="17"/>
      <c r="D40" s="7">
        <f t="shared" si="1"/>
        <v>1618.3</v>
      </c>
      <c r="E40" s="17">
        <v>1618.3</v>
      </c>
      <c r="F40" s="17"/>
      <c r="G40" s="7">
        <f t="shared" si="7"/>
        <v>1618.3</v>
      </c>
      <c r="H40" s="17">
        <v>1618.3</v>
      </c>
      <c r="I40" s="17"/>
      <c r="J40" s="7">
        <f t="shared" si="8"/>
        <v>1618.3</v>
      </c>
    </row>
    <row r="41" spans="1:10" ht="31.5">
      <c r="A41" s="86" t="s">
        <v>88</v>
      </c>
      <c r="B41" s="7">
        <v>30000</v>
      </c>
      <c r="C41" s="7"/>
      <c r="D41" s="7">
        <f t="shared" si="1"/>
        <v>30000</v>
      </c>
      <c r="E41" s="7">
        <v>30000</v>
      </c>
      <c r="F41" s="7"/>
      <c r="G41" s="7">
        <f t="shared" si="7"/>
        <v>30000</v>
      </c>
      <c r="H41" s="7">
        <v>30000</v>
      </c>
      <c r="I41" s="7"/>
      <c r="J41" s="7">
        <f t="shared" si="8"/>
        <v>30000</v>
      </c>
    </row>
    <row r="42" spans="1:10" ht="33" customHeight="1">
      <c r="A42" s="86" t="s">
        <v>110</v>
      </c>
      <c r="B42" s="7">
        <v>4140.3999999999996</v>
      </c>
      <c r="C42" s="7"/>
      <c r="D42" s="7">
        <f t="shared" si="1"/>
        <v>4140.3999999999996</v>
      </c>
      <c r="E42" s="7"/>
      <c r="F42" s="7"/>
      <c r="G42" s="7">
        <f t="shared" si="7"/>
        <v>0</v>
      </c>
      <c r="H42" s="7"/>
      <c r="I42" s="7"/>
      <c r="J42" s="7">
        <f t="shared" si="8"/>
        <v>0</v>
      </c>
    </row>
    <row r="43" spans="1:10" ht="20.25" customHeight="1">
      <c r="A43" s="86" t="s">
        <v>89</v>
      </c>
      <c r="B43" s="7">
        <v>344.9</v>
      </c>
      <c r="C43" s="162">
        <v>7.9</v>
      </c>
      <c r="D43" s="162">
        <f t="shared" si="1"/>
        <v>352.79999999999995</v>
      </c>
      <c r="E43" s="7">
        <v>344.9</v>
      </c>
      <c r="F43" s="162">
        <v>7.9</v>
      </c>
      <c r="G43" s="162">
        <f t="shared" si="7"/>
        <v>352.79999999999995</v>
      </c>
      <c r="H43" s="7">
        <v>344.9</v>
      </c>
      <c r="I43" s="162">
        <v>7.9</v>
      </c>
      <c r="J43" s="162">
        <f t="shared" si="8"/>
        <v>352.79999999999995</v>
      </c>
    </row>
    <row r="44" spans="1:10" ht="20.25" customHeight="1">
      <c r="A44" s="86" t="s">
        <v>238</v>
      </c>
      <c r="B44" s="7">
        <v>13488.540800000001</v>
      </c>
      <c r="C44" s="7"/>
      <c r="D44" s="7">
        <f t="shared" si="1"/>
        <v>13488.540800000001</v>
      </c>
      <c r="E44" s="7"/>
      <c r="F44" s="7"/>
      <c r="G44" s="7">
        <f t="shared" si="7"/>
        <v>0</v>
      </c>
      <c r="H44" s="7"/>
      <c r="I44" s="7"/>
      <c r="J44" s="7">
        <f t="shared" si="8"/>
        <v>0</v>
      </c>
    </row>
    <row r="45" spans="1:10" ht="20.25" customHeight="1">
      <c r="A45" s="86" t="s">
        <v>239</v>
      </c>
      <c r="B45" s="7">
        <v>3741.4629300000001</v>
      </c>
      <c r="C45" s="7"/>
      <c r="D45" s="7">
        <f t="shared" si="1"/>
        <v>3741.4629300000001</v>
      </c>
      <c r="E45" s="7"/>
      <c r="F45" s="7"/>
      <c r="G45" s="7">
        <f t="shared" si="7"/>
        <v>0</v>
      </c>
      <c r="H45" s="7"/>
      <c r="I45" s="7"/>
      <c r="J45" s="7">
        <f t="shared" si="8"/>
        <v>0</v>
      </c>
    </row>
    <row r="46" spans="1:10" ht="31.5">
      <c r="A46" s="86" t="s">
        <v>90</v>
      </c>
      <c r="B46" s="7">
        <v>1807.5</v>
      </c>
      <c r="C46" s="7"/>
      <c r="D46" s="7">
        <f t="shared" si="1"/>
        <v>1807.5</v>
      </c>
      <c r="E46" s="7">
        <v>8287</v>
      </c>
      <c r="F46" s="7"/>
      <c r="G46" s="7">
        <f t="shared" si="7"/>
        <v>8287</v>
      </c>
      <c r="H46" s="7">
        <v>14929.1</v>
      </c>
      <c r="I46" s="7"/>
      <c r="J46" s="7">
        <f t="shared" si="8"/>
        <v>14929.1</v>
      </c>
    </row>
    <row r="47" spans="1:10" ht="34.5" customHeight="1">
      <c r="A47" s="86" t="s">
        <v>97</v>
      </c>
      <c r="B47" s="7">
        <v>763659.2</v>
      </c>
      <c r="C47" s="7"/>
      <c r="D47" s="7">
        <f t="shared" si="1"/>
        <v>763659.2</v>
      </c>
      <c r="E47" s="7"/>
      <c r="F47" s="7"/>
      <c r="G47" s="7">
        <f t="shared" si="7"/>
        <v>0</v>
      </c>
      <c r="H47" s="7"/>
      <c r="I47" s="7"/>
      <c r="J47" s="7">
        <f t="shared" si="8"/>
        <v>0</v>
      </c>
    </row>
    <row r="48" spans="1:10" ht="22.5" customHeight="1">
      <c r="A48" s="86" t="s">
        <v>91</v>
      </c>
      <c r="B48" s="7">
        <v>49283.281690000003</v>
      </c>
      <c r="C48" s="7"/>
      <c r="D48" s="7">
        <f t="shared" si="1"/>
        <v>49283.281690000003</v>
      </c>
      <c r="E48" s="7"/>
      <c r="F48" s="7"/>
      <c r="G48" s="7">
        <f t="shared" si="7"/>
        <v>0</v>
      </c>
      <c r="H48" s="7"/>
      <c r="I48" s="7"/>
      <c r="J48" s="7">
        <f t="shared" si="8"/>
        <v>0</v>
      </c>
    </row>
    <row r="49" spans="1:10" ht="21" customHeight="1">
      <c r="A49" s="86" t="s">
        <v>92</v>
      </c>
      <c r="B49" s="7">
        <v>22635.33122</v>
      </c>
      <c r="C49" s="7"/>
      <c r="D49" s="7">
        <f t="shared" si="1"/>
        <v>22635.33122</v>
      </c>
      <c r="E49" s="7"/>
      <c r="F49" s="7"/>
      <c r="G49" s="7">
        <f t="shared" si="7"/>
        <v>0</v>
      </c>
      <c r="H49" s="17"/>
      <c r="I49" s="17"/>
      <c r="J49" s="7">
        <f t="shared" si="8"/>
        <v>0</v>
      </c>
    </row>
    <row r="50" spans="1:10" ht="33.75" customHeight="1">
      <c r="A50" s="19" t="s">
        <v>240</v>
      </c>
      <c r="B50" s="7">
        <v>11534.2</v>
      </c>
      <c r="C50" s="162">
        <v>4.5999999999999996</v>
      </c>
      <c r="D50" s="162">
        <f t="shared" si="1"/>
        <v>11538.800000000001</v>
      </c>
      <c r="E50" s="7">
        <v>11449.3</v>
      </c>
      <c r="F50" s="7">
        <v>0</v>
      </c>
      <c r="G50" s="7">
        <f t="shared" si="7"/>
        <v>11449.3</v>
      </c>
      <c r="H50" s="17">
        <v>11449.3</v>
      </c>
      <c r="I50" s="17">
        <v>0</v>
      </c>
      <c r="J50" s="7">
        <f t="shared" si="8"/>
        <v>11449.3</v>
      </c>
    </row>
    <row r="51" spans="1:10" ht="18.75" customHeight="1">
      <c r="A51" s="86" t="s">
        <v>241</v>
      </c>
      <c r="B51" s="7">
        <v>30203.7</v>
      </c>
      <c r="C51" s="162">
        <v>5742.7</v>
      </c>
      <c r="D51" s="162">
        <f t="shared" si="1"/>
        <v>35946.400000000001</v>
      </c>
      <c r="E51" s="7">
        <v>0</v>
      </c>
      <c r="F51" s="7">
        <v>0</v>
      </c>
      <c r="G51" s="7">
        <f t="shared" si="7"/>
        <v>0</v>
      </c>
      <c r="H51" s="7">
        <v>0</v>
      </c>
      <c r="I51" s="7">
        <v>0</v>
      </c>
      <c r="J51" s="7">
        <f t="shared" si="8"/>
        <v>0</v>
      </c>
    </row>
    <row r="52" spans="1:10" ht="22.5" customHeight="1">
      <c r="A52" s="86" t="s">
        <v>242</v>
      </c>
      <c r="B52" s="7">
        <v>37095.65</v>
      </c>
      <c r="C52" s="7"/>
      <c r="D52" s="7">
        <f t="shared" si="1"/>
        <v>37095.65</v>
      </c>
      <c r="E52" s="7">
        <v>0</v>
      </c>
      <c r="F52" s="7"/>
      <c r="G52" s="7">
        <f t="shared" si="7"/>
        <v>0</v>
      </c>
      <c r="H52" s="7">
        <v>0</v>
      </c>
      <c r="I52" s="7"/>
      <c r="J52" s="7">
        <f t="shared" si="8"/>
        <v>0</v>
      </c>
    </row>
    <row r="53" spans="1:10" ht="34.5" customHeight="1">
      <c r="A53" s="86" t="s">
        <v>250</v>
      </c>
      <c r="B53" s="7">
        <v>166847</v>
      </c>
      <c r="C53" s="7"/>
      <c r="D53" s="7">
        <f t="shared" si="1"/>
        <v>166847</v>
      </c>
      <c r="E53" s="7">
        <v>0</v>
      </c>
      <c r="F53" s="7"/>
      <c r="G53" s="7">
        <f t="shared" si="7"/>
        <v>0</v>
      </c>
      <c r="H53" s="7">
        <v>0</v>
      </c>
      <c r="I53" s="7"/>
      <c r="J53" s="7">
        <f t="shared" si="8"/>
        <v>0</v>
      </c>
    </row>
    <row r="54" spans="1:10" ht="33.75" customHeight="1">
      <c r="A54" s="86" t="s">
        <v>93</v>
      </c>
      <c r="B54" s="7">
        <v>67726</v>
      </c>
      <c r="C54" s="7"/>
      <c r="D54" s="7">
        <f t="shared" si="1"/>
        <v>67726</v>
      </c>
      <c r="E54" s="7">
        <v>66442.2</v>
      </c>
      <c r="F54" s="7"/>
      <c r="G54" s="7">
        <f t="shared" si="7"/>
        <v>66442.2</v>
      </c>
      <c r="H54" s="7">
        <v>66442.2</v>
      </c>
      <c r="I54" s="7"/>
      <c r="J54" s="7">
        <f t="shared" si="8"/>
        <v>66442.2</v>
      </c>
    </row>
    <row r="55" spans="1:10" ht="65.25" customHeight="1">
      <c r="A55" s="86" t="s">
        <v>14</v>
      </c>
      <c r="B55" s="7">
        <v>11883.712</v>
      </c>
      <c r="C55" s="7"/>
      <c r="D55" s="7">
        <f t="shared" si="1"/>
        <v>11883.712</v>
      </c>
      <c r="E55" s="7">
        <v>11883.712</v>
      </c>
      <c r="F55" s="7"/>
      <c r="G55" s="7">
        <f t="shared" si="7"/>
        <v>11883.712</v>
      </c>
      <c r="H55" s="7"/>
      <c r="I55" s="7"/>
      <c r="J55" s="7">
        <f t="shared" si="8"/>
        <v>0</v>
      </c>
    </row>
    <row r="56" spans="1:10" ht="20.25" customHeight="1">
      <c r="A56" s="86" t="s">
        <v>94</v>
      </c>
      <c r="B56" s="7">
        <v>42000</v>
      </c>
      <c r="C56" s="162">
        <v>135000</v>
      </c>
      <c r="D56" s="162">
        <f t="shared" si="1"/>
        <v>177000</v>
      </c>
      <c r="E56" s="7"/>
      <c r="F56" s="162">
        <v>45000</v>
      </c>
      <c r="G56" s="162">
        <f t="shared" si="7"/>
        <v>45000</v>
      </c>
      <c r="H56" s="7"/>
      <c r="I56" s="7">
        <v>0</v>
      </c>
      <c r="J56" s="7">
        <f t="shared" si="8"/>
        <v>0</v>
      </c>
    </row>
    <row r="57" spans="1:10" ht="23.25" customHeight="1">
      <c r="A57" s="86" t="s">
        <v>243</v>
      </c>
      <c r="B57" s="7">
        <v>18050</v>
      </c>
      <c r="C57" s="7"/>
      <c r="D57" s="7">
        <f t="shared" si="1"/>
        <v>18050</v>
      </c>
      <c r="E57" s="7"/>
      <c r="F57" s="7"/>
      <c r="G57" s="7">
        <f t="shared" si="7"/>
        <v>0</v>
      </c>
      <c r="H57" s="7"/>
      <c r="I57" s="7"/>
      <c r="J57" s="7">
        <f t="shared" si="8"/>
        <v>0</v>
      </c>
    </row>
    <row r="58" spans="1:10" ht="24" customHeight="1">
      <c r="A58" s="86" t="s">
        <v>244</v>
      </c>
      <c r="B58" s="7">
        <v>1077.0102999999999</v>
      </c>
      <c r="C58" s="7"/>
      <c r="D58" s="7">
        <f t="shared" si="1"/>
        <v>1077.0102999999999</v>
      </c>
      <c r="E58" s="7"/>
      <c r="F58" s="7"/>
      <c r="G58" s="7">
        <f t="shared" si="7"/>
        <v>0</v>
      </c>
      <c r="H58" s="7"/>
      <c r="I58" s="7"/>
      <c r="J58" s="7">
        <f t="shared" si="8"/>
        <v>0</v>
      </c>
    </row>
    <row r="59" spans="1:10" ht="24.75" customHeight="1">
      <c r="A59" s="86" t="s">
        <v>245</v>
      </c>
      <c r="B59" s="7"/>
      <c r="C59" s="7"/>
      <c r="D59" s="7">
        <f t="shared" si="1"/>
        <v>0</v>
      </c>
      <c r="E59" s="7">
        <v>5999.7945</v>
      </c>
      <c r="F59" s="7"/>
      <c r="G59" s="7">
        <f t="shared" si="7"/>
        <v>5999.7945</v>
      </c>
      <c r="H59" s="7"/>
      <c r="I59" s="7"/>
      <c r="J59" s="7">
        <f t="shared" si="8"/>
        <v>0</v>
      </c>
    </row>
    <row r="60" spans="1:10" ht="23.25" customHeight="1">
      <c r="A60" s="148" t="s">
        <v>246</v>
      </c>
      <c r="B60" s="7"/>
      <c r="C60" s="7"/>
      <c r="D60" s="7">
        <f t="shared" si="1"/>
        <v>0</v>
      </c>
      <c r="E60" s="7">
        <v>19999.999800000001</v>
      </c>
      <c r="F60" s="7"/>
      <c r="G60" s="7">
        <f t="shared" si="7"/>
        <v>19999.999800000001</v>
      </c>
      <c r="H60" s="7"/>
      <c r="I60" s="7"/>
      <c r="J60" s="7">
        <f t="shared" si="8"/>
        <v>0</v>
      </c>
    </row>
    <row r="61" spans="1:10" ht="23.25" customHeight="1">
      <c r="A61" s="86" t="s">
        <v>247</v>
      </c>
      <c r="B61" s="7"/>
      <c r="C61" s="7"/>
      <c r="D61" s="7">
        <f t="shared" si="1"/>
        <v>0</v>
      </c>
      <c r="E61" s="7">
        <v>4169.4761600000002</v>
      </c>
      <c r="F61" s="7"/>
      <c r="G61" s="7">
        <f t="shared" si="7"/>
        <v>4169.4761600000002</v>
      </c>
      <c r="H61" s="7"/>
      <c r="I61" s="7"/>
      <c r="J61" s="7">
        <f t="shared" si="8"/>
        <v>0</v>
      </c>
    </row>
    <row r="62" spans="1:10" ht="26.25" customHeight="1">
      <c r="A62" s="86" t="s">
        <v>248</v>
      </c>
      <c r="B62" s="17">
        <v>802.4</v>
      </c>
      <c r="C62" s="17"/>
      <c r="D62" s="7">
        <f t="shared" si="1"/>
        <v>802.4</v>
      </c>
      <c r="E62" s="17"/>
      <c r="F62" s="17"/>
      <c r="G62" s="7">
        <f t="shared" si="7"/>
        <v>0</v>
      </c>
      <c r="H62" s="17"/>
      <c r="I62" s="17"/>
      <c r="J62" s="7">
        <f t="shared" si="8"/>
        <v>0</v>
      </c>
    </row>
    <row r="63" spans="1:10" ht="24.75" customHeight="1">
      <c r="A63" s="148" t="s">
        <v>96</v>
      </c>
      <c r="B63" s="17">
        <v>6874.94967</v>
      </c>
      <c r="C63" s="17"/>
      <c r="D63" s="7">
        <f t="shared" si="1"/>
        <v>6874.94967</v>
      </c>
      <c r="E63" s="17"/>
      <c r="F63" s="17"/>
      <c r="G63" s="7">
        <f t="shared" si="7"/>
        <v>0</v>
      </c>
      <c r="H63" s="17"/>
      <c r="I63" s="17"/>
      <c r="J63" s="7">
        <f t="shared" si="8"/>
        <v>0</v>
      </c>
    </row>
    <row r="64" spans="1:10" ht="30.75" customHeight="1">
      <c r="A64" s="86" t="s">
        <v>95</v>
      </c>
      <c r="B64" s="17">
        <v>8603.9542700000002</v>
      </c>
      <c r="C64" s="17"/>
      <c r="D64" s="7">
        <f t="shared" si="1"/>
        <v>8603.9542700000002</v>
      </c>
      <c r="E64" s="17"/>
      <c r="F64" s="17"/>
      <c r="G64" s="7">
        <f t="shared" si="7"/>
        <v>0</v>
      </c>
      <c r="H64" s="17"/>
      <c r="I64" s="17"/>
      <c r="J64" s="7">
        <f t="shared" si="8"/>
        <v>0</v>
      </c>
    </row>
    <row r="65" spans="1:10" ht="31.5">
      <c r="A65" s="19" t="s">
        <v>249</v>
      </c>
      <c r="B65" s="17">
        <v>18981.123</v>
      </c>
      <c r="C65" s="17"/>
      <c r="D65" s="7">
        <f t="shared" si="1"/>
        <v>18981.123</v>
      </c>
      <c r="E65" s="17"/>
      <c r="F65" s="17"/>
      <c r="G65" s="7">
        <f t="shared" si="7"/>
        <v>0</v>
      </c>
      <c r="H65" s="17"/>
      <c r="I65" s="17"/>
      <c r="J65" s="7">
        <f t="shared" si="8"/>
        <v>0</v>
      </c>
    </row>
    <row r="66" spans="1:10" ht="18.75" customHeight="1">
      <c r="A66" s="21" t="s">
        <v>99</v>
      </c>
      <c r="B66" s="87">
        <f t="shared" ref="B66:J66" si="9">B15+B18+B35+B11</f>
        <v>3001974.21588</v>
      </c>
      <c r="C66" s="87">
        <f t="shared" si="9"/>
        <v>139858.40000000002</v>
      </c>
      <c r="D66" s="87">
        <f t="shared" si="9"/>
        <v>3141832.6158799999</v>
      </c>
      <c r="E66" s="87">
        <f t="shared" si="9"/>
        <v>1812960.88246</v>
      </c>
      <c r="F66" s="87">
        <f t="shared" si="9"/>
        <v>44949.700000000004</v>
      </c>
      <c r="G66" s="87">
        <f t="shared" si="9"/>
        <v>1857910.5824599999</v>
      </c>
      <c r="H66" s="87">
        <f t="shared" si="9"/>
        <v>1715863.7</v>
      </c>
      <c r="I66" s="87">
        <f t="shared" si="9"/>
        <v>324.09999999999997</v>
      </c>
      <c r="J66" s="87">
        <f t="shared" si="9"/>
        <v>1716187.8</v>
      </c>
    </row>
    <row r="67" spans="1:10">
      <c r="D67" s="88"/>
      <c r="E67" s="88"/>
      <c r="F67" s="88"/>
      <c r="G67" s="203"/>
      <c r="J67" s="88"/>
    </row>
    <row r="68" spans="1:10">
      <c r="G68" s="203"/>
    </row>
  </sheetData>
  <mergeCells count="1">
    <mergeCell ref="A6:J6"/>
  </mergeCells>
  <phoneticPr fontId="0" type="noConversion"/>
  <pageMargins left="0.39370078740157483" right="0.39370078740157483" top="0.98425196850393704" bottom="0.39370078740157483" header="0.31496062992125984" footer="0.31496062992125984"/>
  <pageSetup paperSize="9" scale="83" fitToHeight="0" orientation="landscape" r:id="rId1"/>
  <headerFooter differentFirst="1">
    <oddHeader xml:space="preserve">&amp;C&amp;P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workbookViewId="0">
      <selection activeCell="F5" sqref="F5"/>
    </sheetView>
  </sheetViews>
  <sheetFormatPr defaultRowHeight="12.75"/>
  <cols>
    <col min="2" max="2" width="69.85546875" customWidth="1"/>
    <col min="3" max="3" width="17.85546875" customWidth="1"/>
    <col min="4" max="4" width="17.42578125" customWidth="1"/>
    <col min="5" max="5" width="16.85546875" customWidth="1"/>
  </cols>
  <sheetData>
    <row r="1" spans="1:5" ht="15.75">
      <c r="A1" s="3"/>
      <c r="B1" s="3"/>
      <c r="C1" s="24" t="s">
        <v>253</v>
      </c>
      <c r="D1" s="1"/>
      <c r="E1" s="107"/>
    </row>
    <row r="2" spans="1:5" ht="15.75">
      <c r="A2" s="108"/>
      <c r="B2" s="108"/>
      <c r="C2" s="2" t="s">
        <v>843</v>
      </c>
      <c r="D2" s="2"/>
      <c r="E2" s="109"/>
    </row>
    <row r="3" spans="1:5" ht="15.75">
      <c r="A3" s="108"/>
      <c r="B3" s="108"/>
      <c r="C3" s="3" t="s">
        <v>844</v>
      </c>
      <c r="D3" s="3"/>
      <c r="E3" s="109"/>
    </row>
    <row r="4" spans="1:5" ht="15.75">
      <c r="A4" s="108"/>
      <c r="B4" s="108"/>
      <c r="C4" s="3" t="s">
        <v>384</v>
      </c>
      <c r="D4" s="3"/>
      <c r="E4" s="109"/>
    </row>
    <row r="5" spans="1:5" ht="15.75">
      <c r="A5" s="108"/>
      <c r="B5" s="108"/>
      <c r="C5" s="3"/>
      <c r="D5" s="3"/>
      <c r="E5" s="109"/>
    </row>
    <row r="6" spans="1:5" ht="21" customHeight="1">
      <c r="A6" s="248" t="s">
        <v>275</v>
      </c>
      <c r="B6" s="248"/>
      <c r="C6" s="248"/>
      <c r="D6" s="248"/>
      <c r="E6" s="248"/>
    </row>
    <row r="7" spans="1:5" ht="15.75">
      <c r="A7" s="110"/>
      <c r="B7" s="110"/>
      <c r="C7" s="110"/>
      <c r="D7" s="110"/>
      <c r="E7" s="110"/>
    </row>
    <row r="8" spans="1:5" ht="15.75">
      <c r="A8" s="111" t="s">
        <v>254</v>
      </c>
      <c r="B8" s="108"/>
      <c r="C8" s="108"/>
      <c r="D8" s="108"/>
      <c r="E8" s="99" t="s">
        <v>973</v>
      </c>
    </row>
    <row r="9" spans="1:5" ht="15.75">
      <c r="A9" s="103" t="s">
        <v>255</v>
      </c>
      <c r="B9" s="103" t="s">
        <v>256</v>
      </c>
      <c r="C9" s="46" t="s">
        <v>976</v>
      </c>
      <c r="D9" s="46" t="s">
        <v>7</v>
      </c>
      <c r="E9" s="46" t="s">
        <v>105</v>
      </c>
    </row>
    <row r="10" spans="1:5" ht="15.75">
      <c r="A10" s="103">
        <v>1</v>
      </c>
      <c r="B10" s="103">
        <v>2</v>
      </c>
      <c r="C10" s="103">
        <v>3</v>
      </c>
      <c r="D10" s="46">
        <v>4</v>
      </c>
      <c r="E10" s="46">
        <v>5</v>
      </c>
    </row>
    <row r="11" spans="1:5" ht="31.5">
      <c r="A11" s="112" t="s">
        <v>257</v>
      </c>
      <c r="B11" s="206" t="s">
        <v>286</v>
      </c>
      <c r="C11" s="112"/>
      <c r="D11" s="106"/>
      <c r="E11" s="106"/>
    </row>
    <row r="12" spans="1:5" ht="15.75">
      <c r="A12" s="105"/>
      <c r="B12" s="219" t="s">
        <v>258</v>
      </c>
      <c r="C12" s="76">
        <v>0</v>
      </c>
      <c r="D12" s="76">
        <v>0</v>
      </c>
      <c r="E12" s="76">
        <v>0</v>
      </c>
    </row>
    <row r="13" spans="1:5" ht="15.75">
      <c r="A13" s="105"/>
      <c r="B13" s="219" t="s">
        <v>259</v>
      </c>
      <c r="C13" s="76">
        <v>0</v>
      </c>
      <c r="D13" s="76">
        <v>0</v>
      </c>
      <c r="E13" s="76">
        <v>0</v>
      </c>
    </row>
    <row r="14" spans="1:5" ht="15.75">
      <c r="A14" s="105"/>
      <c r="B14" s="219" t="s">
        <v>260</v>
      </c>
      <c r="C14" s="76">
        <v>0</v>
      </c>
      <c r="D14" s="76">
        <v>0</v>
      </c>
      <c r="E14" s="76">
        <v>0</v>
      </c>
    </row>
    <row r="15" spans="1:5" ht="15.75">
      <c r="A15" s="105"/>
      <c r="B15" s="207" t="s">
        <v>261</v>
      </c>
      <c r="C15" s="76">
        <v>0</v>
      </c>
      <c r="D15" s="76"/>
      <c r="E15" s="76"/>
    </row>
    <row r="16" spans="1:5" ht="15.75">
      <c r="A16" s="105"/>
      <c r="B16" s="207" t="s">
        <v>262</v>
      </c>
      <c r="C16" s="105"/>
      <c r="D16" s="114">
        <v>0</v>
      </c>
      <c r="E16" s="114">
        <v>0</v>
      </c>
    </row>
    <row r="17" spans="1:5" ht="15.75">
      <c r="A17" s="105"/>
      <c r="B17" s="207" t="s">
        <v>276</v>
      </c>
      <c r="C17" s="105"/>
      <c r="D17" s="114">
        <v>0</v>
      </c>
      <c r="E17" s="114">
        <v>0</v>
      </c>
    </row>
    <row r="18" spans="1:5" ht="15.75">
      <c r="A18" s="105"/>
      <c r="B18" s="149"/>
      <c r="C18" s="105"/>
      <c r="D18" s="106"/>
      <c r="E18" s="106"/>
    </row>
    <row r="19" spans="1:5" ht="47.25">
      <c r="A19" s="112" t="s">
        <v>263</v>
      </c>
      <c r="B19" s="206" t="s">
        <v>264</v>
      </c>
      <c r="C19" s="105"/>
      <c r="D19" s="106"/>
      <c r="E19" s="106"/>
    </row>
    <row r="20" spans="1:5" ht="15.75">
      <c r="A20" s="105"/>
      <c r="B20" s="219" t="s">
        <v>258</v>
      </c>
      <c r="C20" s="76">
        <v>0</v>
      </c>
      <c r="D20" s="76">
        <v>0</v>
      </c>
      <c r="E20" s="76">
        <v>0</v>
      </c>
    </row>
    <row r="21" spans="1:5" ht="15.75">
      <c r="A21" s="105"/>
      <c r="B21" s="219" t="s">
        <v>259</v>
      </c>
      <c r="C21" s="76">
        <v>0</v>
      </c>
      <c r="D21" s="76">
        <v>0</v>
      </c>
      <c r="E21" s="76">
        <v>0</v>
      </c>
    </row>
    <row r="22" spans="1:5" ht="15.75">
      <c r="A22" s="105"/>
      <c r="B22" s="219" t="s">
        <v>260</v>
      </c>
      <c r="C22" s="76">
        <v>0</v>
      </c>
      <c r="D22" s="76">
        <v>0</v>
      </c>
      <c r="E22" s="76">
        <v>0</v>
      </c>
    </row>
    <row r="23" spans="1:5" ht="15.75">
      <c r="A23" s="105"/>
      <c r="B23" s="207" t="s">
        <v>261</v>
      </c>
      <c r="C23" s="76">
        <v>0</v>
      </c>
      <c r="D23" s="76"/>
      <c r="E23" s="76"/>
    </row>
    <row r="24" spans="1:5" ht="15.75">
      <c r="A24" s="106"/>
      <c r="B24" s="207" t="s">
        <v>262</v>
      </c>
      <c r="C24" s="105"/>
      <c r="D24" s="114">
        <v>0</v>
      </c>
      <c r="E24" s="114">
        <v>0</v>
      </c>
    </row>
    <row r="25" spans="1:5" ht="15.75">
      <c r="A25" s="105"/>
      <c r="B25" s="207" t="s">
        <v>276</v>
      </c>
      <c r="C25" s="105"/>
      <c r="D25" s="114">
        <v>0</v>
      </c>
      <c r="E25" s="114">
        <v>0</v>
      </c>
    </row>
  </sheetData>
  <mergeCells count="1">
    <mergeCell ref="A6:E6"/>
  </mergeCells>
  <phoneticPr fontId="0" type="noConversion"/>
  <pageMargins left="0.39370078740157483" right="0.39370078740157483" top="0.98425196850393704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abSelected="1" workbookViewId="0">
      <selection activeCell="C9" sqref="C9:E9"/>
    </sheetView>
  </sheetViews>
  <sheetFormatPr defaultRowHeight="12.75"/>
  <cols>
    <col min="2" max="2" width="71.42578125" customWidth="1"/>
    <col min="3" max="4" width="18.7109375" customWidth="1"/>
    <col min="5" max="5" width="17.28515625" customWidth="1"/>
  </cols>
  <sheetData>
    <row r="1" spans="1:5" ht="15.75">
      <c r="C1" s="24" t="s">
        <v>265</v>
      </c>
      <c r="E1" s="107"/>
    </row>
    <row r="2" spans="1:5" ht="15.75">
      <c r="C2" s="2" t="s">
        <v>843</v>
      </c>
      <c r="E2" s="116"/>
    </row>
    <row r="3" spans="1:5" ht="15.75">
      <c r="C3" s="3" t="s">
        <v>844</v>
      </c>
      <c r="E3" s="116"/>
    </row>
    <row r="4" spans="1:5" ht="15.75">
      <c r="C4" s="3" t="s">
        <v>385</v>
      </c>
      <c r="E4" s="117"/>
    </row>
    <row r="5" spans="1:5" ht="15">
      <c r="C5" s="117"/>
      <c r="D5" s="117"/>
      <c r="E5" s="117"/>
    </row>
    <row r="6" spans="1:5" ht="15.75">
      <c r="A6" s="249" t="s">
        <v>277</v>
      </c>
      <c r="B6" s="249"/>
      <c r="C6" s="249"/>
      <c r="D6" s="249"/>
      <c r="E6" s="249"/>
    </row>
    <row r="7" spans="1:5" ht="15.75">
      <c r="A7" s="118"/>
      <c r="B7" s="118"/>
      <c r="C7" s="118"/>
      <c r="D7" s="118"/>
      <c r="E7" s="118"/>
    </row>
    <row r="8" spans="1:5" ht="15.75">
      <c r="A8" s="119"/>
      <c r="B8" s="119"/>
      <c r="E8" s="99" t="s">
        <v>973</v>
      </c>
    </row>
    <row r="9" spans="1:5" ht="15.75">
      <c r="A9" s="120" t="s">
        <v>255</v>
      </c>
      <c r="B9" s="120" t="s">
        <v>279</v>
      </c>
      <c r="C9" s="120" t="s">
        <v>976</v>
      </c>
      <c r="D9" s="120" t="s">
        <v>7</v>
      </c>
      <c r="E9" s="120" t="s">
        <v>105</v>
      </c>
    </row>
    <row r="10" spans="1:5" ht="15.75">
      <c r="A10" s="121">
        <v>1</v>
      </c>
      <c r="B10" s="121">
        <v>2</v>
      </c>
      <c r="C10" s="121">
        <v>3</v>
      </c>
      <c r="D10" s="121">
        <v>4</v>
      </c>
      <c r="E10" s="120">
        <v>5</v>
      </c>
    </row>
    <row r="11" spans="1:5" ht="31.5">
      <c r="A11" s="122" t="s">
        <v>257</v>
      </c>
      <c r="B11" s="125" t="s">
        <v>280</v>
      </c>
      <c r="C11" s="123"/>
      <c r="D11" s="123"/>
      <c r="E11" s="123"/>
    </row>
    <row r="12" spans="1:5" ht="31.5">
      <c r="A12" s="124" t="s">
        <v>266</v>
      </c>
      <c r="B12" s="126" t="s">
        <v>281</v>
      </c>
      <c r="C12" s="76">
        <v>0</v>
      </c>
      <c r="D12" s="76">
        <v>0</v>
      </c>
      <c r="E12" s="76">
        <v>0</v>
      </c>
    </row>
    <row r="13" spans="1:5" ht="31.5">
      <c r="A13" s="124" t="s">
        <v>267</v>
      </c>
      <c r="B13" s="126" t="s">
        <v>282</v>
      </c>
      <c r="C13" s="76">
        <v>0</v>
      </c>
      <c r="D13" s="76">
        <v>0</v>
      </c>
      <c r="E13" s="76">
        <v>0</v>
      </c>
    </row>
    <row r="14" spans="1:5" ht="47.25">
      <c r="A14" s="124" t="s">
        <v>268</v>
      </c>
      <c r="B14" s="126" t="s">
        <v>283</v>
      </c>
      <c r="C14" s="76">
        <v>0</v>
      </c>
      <c r="D14" s="76">
        <v>0</v>
      </c>
      <c r="E14" s="76">
        <v>0</v>
      </c>
    </row>
    <row r="15" spans="1:5" ht="47.25">
      <c r="A15" s="124" t="s">
        <v>269</v>
      </c>
      <c r="B15" s="126" t="s">
        <v>284</v>
      </c>
      <c r="C15" s="76">
        <v>0</v>
      </c>
      <c r="D15" s="76">
        <v>0</v>
      </c>
      <c r="E15" s="76">
        <v>0</v>
      </c>
    </row>
    <row r="16" spans="1:5" ht="47.25">
      <c r="A16" s="124" t="s">
        <v>270</v>
      </c>
      <c r="B16" s="126" t="s">
        <v>285</v>
      </c>
      <c r="C16" s="76">
        <v>0</v>
      </c>
      <c r="D16" s="76">
        <v>0</v>
      </c>
      <c r="E16" s="76">
        <v>0</v>
      </c>
    </row>
    <row r="17" spans="1:5" ht="31.5">
      <c r="A17" s="122" t="s">
        <v>271</v>
      </c>
      <c r="B17" s="125" t="s">
        <v>272</v>
      </c>
      <c r="C17" s="76">
        <v>0</v>
      </c>
      <c r="D17" s="76">
        <v>0</v>
      </c>
      <c r="E17" s="76">
        <v>0</v>
      </c>
    </row>
    <row r="18" spans="1:5" ht="25.5" customHeight="1">
      <c r="A18" s="122" t="s">
        <v>273</v>
      </c>
      <c r="B18" s="125" t="s">
        <v>274</v>
      </c>
      <c r="C18" s="76">
        <v>0</v>
      </c>
      <c r="D18" s="76">
        <v>0</v>
      </c>
      <c r="E18" s="76">
        <v>0</v>
      </c>
    </row>
  </sheetData>
  <mergeCells count="1">
    <mergeCell ref="A6:E6"/>
  </mergeCells>
  <phoneticPr fontId="0" type="noConversion"/>
  <pageMargins left="0.39370078740157483" right="0.39370078740157483" top="0.9842519685039370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Дх </vt:lpstr>
      <vt:lpstr>МП </vt:lpstr>
      <vt:lpstr>вед. </vt:lpstr>
      <vt:lpstr>источн</vt:lpstr>
      <vt:lpstr>госполномоч.</vt:lpstr>
      <vt:lpstr>займы</vt:lpstr>
      <vt:lpstr>гарантии</vt:lpstr>
      <vt:lpstr>'вед. '!APPT</vt:lpstr>
      <vt:lpstr>'вед. '!SIGN</vt:lpstr>
      <vt:lpstr>'вед. '!Заголовки_для_печати</vt:lpstr>
      <vt:lpstr>госполномоч.!Заголовки_для_печати</vt:lpstr>
      <vt:lpstr>'Дх '!Заголовки_для_печати</vt:lpstr>
      <vt:lpstr>'МП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User</cp:lastModifiedBy>
  <cp:lastPrinted>2023-11-27T11:17:59Z</cp:lastPrinted>
  <dcterms:created xsi:type="dcterms:W3CDTF">2021-09-22T04:47:41Z</dcterms:created>
  <dcterms:modified xsi:type="dcterms:W3CDTF">2023-12-08T04:57:56Z</dcterms:modified>
</cp:coreProperties>
</file>